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showInkAnnotation="0" autoCompressPictures="0"/>
  <bookViews>
    <workbookView xWindow="5295" yWindow="1440" windowWidth="10065" windowHeight="6705" tabRatio="500" firstSheet="7" activeTab="9"/>
  </bookViews>
  <sheets>
    <sheet name="Start Here" sheetId="2" r:id="rId1"/>
    <sheet name="SFR" sheetId="3" r:id="rId2"/>
    <sheet name="MFH &amp; Land" sheetId="5" r:id="rId3"/>
    <sheet name="Comm" sheetId="4" r:id="rId4"/>
    <sheet name="Land" sheetId="6" r:id="rId5"/>
    <sheet name="Biz Notes" sheetId="11" r:id="rId6"/>
    <sheet name="Private Funders" sheetId="12" r:id="rId7"/>
    <sheet name="Data Input" sheetId="1" r:id="rId8"/>
    <sheet name="Quote (No Balloon)" sheetId="8" r:id="rId9"/>
    <sheet name="Quote (Balloon)" sheetId="9" r:id="rId10"/>
    <sheet name="Completion Checklist" sheetId="10" r:id="rId11"/>
    <sheet name="Partial Graph" sheetId="14" r:id="rId12"/>
    <sheet name="Input" sheetId="15" r:id="rId13"/>
    <sheet name="Full Am" sheetId="16" r:id="rId14"/>
    <sheet name="Partial Am" sheetId="17" r:id="rId15"/>
    <sheet name="Sheet1" sheetId="13" r:id="rId16"/>
  </sheets>
  <definedNames>
    <definedName name="_xlnm._FilterDatabase" localSheetId="1" hidden="1">SFR!$A$1:$F$1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9" l="1"/>
  <c r="C20" i="10" s="1"/>
  <c r="B12" i="8"/>
  <c r="E12" i="8" s="1"/>
  <c r="C8" i="10" s="1"/>
  <c r="C14" i="10"/>
  <c r="C26" i="10" s="1"/>
  <c r="D9" i="10"/>
  <c r="B4" i="17"/>
  <c r="B31" i="10"/>
  <c r="B20" i="10"/>
  <c r="E18" i="10"/>
  <c r="D20" i="10"/>
  <c r="F12" i="8"/>
  <c r="C6" i="9"/>
  <c r="C18" i="10"/>
  <c r="F3" i="8"/>
  <c r="B16" i="1"/>
  <c r="C16" i="1"/>
  <c r="F22" i="1"/>
  <c r="F24" i="1"/>
  <c r="E24" i="1" s="1"/>
  <c r="F21" i="1"/>
  <c r="F26" i="1"/>
  <c r="C26" i="1"/>
  <c r="C21" i="1"/>
  <c r="C24" i="1" s="1"/>
  <c r="B22" i="1"/>
  <c r="B21" i="1"/>
  <c r="B23" i="1"/>
  <c r="E21" i="1"/>
  <c r="B24" i="1"/>
  <c r="C23" i="1"/>
  <c r="C22" i="1"/>
  <c r="D21" i="1"/>
  <c r="D7" i="15"/>
  <c r="B4" i="16"/>
  <c r="B5" i="16" s="1"/>
  <c r="D6" i="15"/>
  <c r="F3" i="9"/>
  <c r="C9" i="9"/>
  <c r="A15" i="8"/>
  <c r="E3" i="8"/>
  <c r="C19" i="10"/>
  <c r="C6" i="8"/>
  <c r="C7" i="10"/>
  <c r="C33" i="10"/>
  <c r="C4" i="8"/>
  <c r="B26" i="1" l="1"/>
  <c r="F12" i="10"/>
  <c r="F13" i="10" s="1"/>
  <c r="D5" i="15"/>
  <c r="F4" i="16" s="1"/>
  <c r="D364" i="16" s="1"/>
  <c r="F23" i="1"/>
  <c r="E23" i="1" s="1"/>
  <c r="A5" i="17"/>
  <c r="B5" i="17"/>
  <c r="B6" i="17" s="1"/>
  <c r="C12" i="8"/>
  <c r="H12" i="9"/>
  <c r="C22" i="10" s="1"/>
  <c r="C24" i="10" s="1"/>
  <c r="D12" i="9"/>
  <c r="F13" i="9" s="1"/>
  <c r="A5" i="16"/>
  <c r="B6" i="16"/>
  <c r="C30" i="10"/>
  <c r="C31" i="10"/>
  <c r="D12" i="15"/>
  <c r="F4" i="17" s="1"/>
  <c r="D13" i="8"/>
  <c r="C10" i="10"/>
  <c r="C12" i="10"/>
  <c r="E22" i="1" l="1"/>
  <c r="D8" i="15"/>
  <c r="C355" i="16" s="1"/>
  <c r="D4" i="16"/>
  <c r="F5" i="16" s="1"/>
  <c r="E4" i="16"/>
  <c r="E364" i="16"/>
  <c r="B7" i="17"/>
  <c r="A6" i="17"/>
  <c r="E12" i="9"/>
  <c r="B7" i="16"/>
  <c r="A6" i="16"/>
  <c r="E5" i="16"/>
  <c r="D5" i="16"/>
  <c r="D364" i="17"/>
  <c r="E5" i="17"/>
  <c r="E364" i="17"/>
  <c r="E4" i="17"/>
  <c r="E6" i="17"/>
  <c r="D4" i="17"/>
  <c r="F5" i="17" s="1"/>
  <c r="D6" i="17"/>
  <c r="D5" i="17"/>
  <c r="C58" i="16" l="1"/>
  <c r="C15" i="16"/>
  <c r="C36" i="16"/>
  <c r="C90" i="16"/>
  <c r="C95" i="16"/>
  <c r="C37" i="16"/>
  <c r="C183" i="16"/>
  <c r="C329" i="16"/>
  <c r="C326" i="16"/>
  <c r="C91" i="16"/>
  <c r="C130" i="16"/>
  <c r="C160" i="16"/>
  <c r="C139" i="16"/>
  <c r="C5" i="16"/>
  <c r="C41" i="16"/>
  <c r="C312" i="16"/>
  <c r="C143" i="16"/>
  <c r="C133" i="16"/>
  <c r="C207" i="16"/>
  <c r="C190" i="16"/>
  <c r="C65" i="16"/>
  <c r="C181" i="16"/>
  <c r="C249" i="16"/>
  <c r="C146" i="16"/>
  <c r="C245" i="16"/>
  <c r="C111" i="16"/>
  <c r="C328" i="16"/>
  <c r="C246" i="16"/>
  <c r="C288" i="16"/>
  <c r="C109" i="16"/>
  <c r="C260" i="16"/>
  <c r="C45" i="16"/>
  <c r="C192" i="16"/>
  <c r="C99" i="16"/>
  <c r="C122" i="16"/>
  <c r="C21" i="16"/>
  <c r="C24" i="16"/>
  <c r="C234" i="16"/>
  <c r="C166" i="16"/>
  <c r="C289" i="16"/>
  <c r="C140" i="16"/>
  <c r="C82" i="16"/>
  <c r="C69" i="16"/>
  <c r="C316" i="16"/>
  <c r="C112" i="16"/>
  <c r="C135" i="16"/>
  <c r="C226" i="16"/>
  <c r="C287" i="16"/>
  <c r="C193" i="16"/>
  <c r="C279" i="16"/>
  <c r="C74" i="16"/>
  <c r="C254" i="16"/>
  <c r="C200" i="16"/>
  <c r="C40" i="16"/>
  <c r="C113" i="16"/>
  <c r="C20" i="16"/>
  <c r="C175" i="16"/>
  <c r="C229" i="16"/>
  <c r="C25" i="16"/>
  <c r="C268" i="16"/>
  <c r="C311" i="16"/>
  <c r="C231" i="16"/>
  <c r="C217" i="16"/>
  <c r="C295" i="16"/>
  <c r="C252" i="16"/>
  <c r="C154" i="16"/>
  <c r="C89" i="16"/>
  <c r="C52" i="16"/>
  <c r="C261" i="16"/>
  <c r="C270" i="16"/>
  <c r="C324" i="16"/>
  <c r="C219" i="16"/>
  <c r="C250" i="16"/>
  <c r="C168" i="16"/>
  <c r="C22" i="16"/>
  <c r="C56" i="16"/>
  <c r="C341" i="16"/>
  <c r="C151" i="16"/>
  <c r="C342" i="16"/>
  <c r="C77" i="16"/>
  <c r="C236" i="16"/>
  <c r="C17" i="16"/>
  <c r="C269" i="16"/>
  <c r="C225" i="16"/>
  <c r="C26" i="16"/>
  <c r="C202" i="16"/>
  <c r="C188" i="16"/>
  <c r="C128" i="16"/>
  <c r="C101" i="16"/>
  <c r="C284" i="16"/>
  <c r="C201" i="16"/>
  <c r="C34" i="16"/>
  <c r="C331" i="16"/>
  <c r="C23" i="16"/>
  <c r="C360" i="16"/>
  <c r="C206" i="16"/>
  <c r="C13" i="16"/>
  <c r="C132" i="16"/>
  <c r="C127" i="16"/>
  <c r="C153" i="16"/>
  <c r="C86" i="16"/>
  <c r="C141" i="16"/>
  <c r="C6" i="16"/>
  <c r="C57" i="16"/>
  <c r="C35" i="16"/>
  <c r="C322" i="16"/>
  <c r="C59" i="16"/>
  <c r="C333" i="16"/>
  <c r="C272" i="16"/>
  <c r="C205" i="16"/>
  <c r="C352" i="16"/>
  <c r="C4" i="16"/>
  <c r="C66" i="16"/>
  <c r="C85" i="16"/>
  <c r="C317" i="16"/>
  <c r="C310" i="16"/>
  <c r="C241" i="16"/>
  <c r="C271" i="16"/>
  <c r="C27" i="16"/>
  <c r="C176" i="16"/>
  <c r="C155" i="16"/>
  <c r="C327" i="16"/>
  <c r="D15" i="15"/>
  <c r="C156" i="17" s="1"/>
  <c r="C126" i="16"/>
  <c r="C364" i="16"/>
  <c r="C282" i="16"/>
  <c r="C31" i="16"/>
  <c r="C340" i="16"/>
  <c r="C191" i="16"/>
  <c r="C356" i="16"/>
  <c r="C306" i="16"/>
  <c r="C14" i="16"/>
  <c r="C159" i="16"/>
  <c r="C298" i="16"/>
  <c r="C19" i="16"/>
  <c r="C108" i="16"/>
  <c r="C167" i="16"/>
  <c r="C10" i="16"/>
  <c r="C102" i="16"/>
  <c r="C274" i="16"/>
  <c r="C313" i="16"/>
  <c r="C256" i="16"/>
  <c r="C145" i="16"/>
  <c r="C263" i="16"/>
  <c r="C215" i="16"/>
  <c r="C125" i="16"/>
  <c r="C335" i="16"/>
  <c r="C344" i="16"/>
  <c r="C182" i="16"/>
  <c r="C106" i="16"/>
  <c r="C114" i="16"/>
  <c r="C240" i="16"/>
  <c r="C323" i="16"/>
  <c r="C94" i="16"/>
  <c r="C255" i="16"/>
  <c r="C300" i="16"/>
  <c r="C362" i="16"/>
  <c r="C243" i="16"/>
  <c r="C194" i="16"/>
  <c r="C161" i="16"/>
  <c r="C308" i="16"/>
  <c r="C38" i="16"/>
  <c r="C280" i="16"/>
  <c r="C124" i="16"/>
  <c r="C18" i="16"/>
  <c r="C332" i="16"/>
  <c r="C319" i="16"/>
  <c r="C72" i="16"/>
  <c r="C233" i="16"/>
  <c r="C53" i="16"/>
  <c r="C292" i="16"/>
  <c r="C173" i="16"/>
  <c r="C209" i="16"/>
  <c r="C293" i="16"/>
  <c r="C347" i="16"/>
  <c r="C12" i="16"/>
  <c r="C80" i="16"/>
  <c r="C336" i="16"/>
  <c r="C290" i="16"/>
  <c r="C321" i="16"/>
  <c r="C348" i="16"/>
  <c r="C273" i="16"/>
  <c r="C359" i="16"/>
  <c r="C244" i="16"/>
  <c r="C277" i="16"/>
  <c r="C78" i="16"/>
  <c r="C199" i="16"/>
  <c r="C54" i="16"/>
  <c r="C105" i="16"/>
  <c r="C351" i="16"/>
  <c r="C131" i="16"/>
  <c r="C224" i="16"/>
  <c r="C98" i="16"/>
  <c r="C281" i="16"/>
  <c r="C62" i="16"/>
  <c r="C212" i="16"/>
  <c r="C235" i="16"/>
  <c r="C137" i="16"/>
  <c r="C355" i="17"/>
  <c r="C305" i="16"/>
  <c r="C170" i="16"/>
  <c r="C222" i="16"/>
  <c r="C163" i="16"/>
  <c r="C185" i="16"/>
  <c r="C337" i="16"/>
  <c r="C121" i="16"/>
  <c r="C110" i="16"/>
  <c r="C70" i="16"/>
  <c r="C32" i="16"/>
  <c r="C123" i="16"/>
  <c r="C216" i="16"/>
  <c r="C266" i="16"/>
  <c r="C265" i="16"/>
  <c r="C354" i="16"/>
  <c r="C184" i="16"/>
  <c r="C171" i="16"/>
  <c r="C262" i="16"/>
  <c r="C117" i="16"/>
  <c r="C28" i="16"/>
  <c r="C242" i="16"/>
  <c r="C64" i="16"/>
  <c r="C187" i="16"/>
  <c r="C237" i="16"/>
  <c r="C119" i="16"/>
  <c r="C134" i="16"/>
  <c r="C46" i="16"/>
  <c r="C76" i="16"/>
  <c r="C285" i="16"/>
  <c r="C196" i="16"/>
  <c r="C44" i="16"/>
  <c r="C179" i="16"/>
  <c r="C299" i="16"/>
  <c r="C83" i="16"/>
  <c r="C88" i="16"/>
  <c r="C350" i="16"/>
  <c r="C67" i="16"/>
  <c r="C63" i="16"/>
  <c r="C165" i="16"/>
  <c r="C253" i="16"/>
  <c r="C30" i="16"/>
  <c r="C142" i="16"/>
  <c r="C257" i="16"/>
  <c r="C7" i="16"/>
  <c r="C358" i="16"/>
  <c r="C148" i="16"/>
  <c r="C221" i="16"/>
  <c r="C227" i="16"/>
  <c r="C338" i="16"/>
  <c r="C47" i="16"/>
  <c r="C228" i="16"/>
  <c r="C156" i="16"/>
  <c r="C97" i="16"/>
  <c r="C164" i="16"/>
  <c r="C55" i="16"/>
  <c r="C75" i="16"/>
  <c r="C214" i="16"/>
  <c r="C81" i="16"/>
  <c r="C363" i="16"/>
  <c r="C361" i="16"/>
  <c r="C87" i="16"/>
  <c r="C9" i="16"/>
  <c r="C116" i="16"/>
  <c r="C120" i="16"/>
  <c r="C248" i="16"/>
  <c r="C157" i="16"/>
  <c r="C42" i="16"/>
  <c r="C61" i="16"/>
  <c r="C92" i="16"/>
  <c r="C213" i="16"/>
  <c r="C278" i="16"/>
  <c r="C238" i="16"/>
  <c r="C343" i="16"/>
  <c r="C33" i="16"/>
  <c r="C51" i="16"/>
  <c r="C169" i="16"/>
  <c r="C251" i="16"/>
  <c r="C204" i="16"/>
  <c r="C297" i="16"/>
  <c r="C100" i="16"/>
  <c r="C239" i="16"/>
  <c r="C315" i="16"/>
  <c r="C330" i="16"/>
  <c r="C103" i="16"/>
  <c r="C334" i="16"/>
  <c r="C73" i="16"/>
  <c r="C174" i="16"/>
  <c r="C96" i="16"/>
  <c r="C79" i="16"/>
  <c r="C152" i="16"/>
  <c r="C197" i="16"/>
  <c r="C180" i="16"/>
  <c r="C339" i="16"/>
  <c r="C198" i="16"/>
  <c r="C307" i="16"/>
  <c r="C346" i="16"/>
  <c r="C129" i="16"/>
  <c r="C345" i="16"/>
  <c r="C50" i="16"/>
  <c r="C304" i="16"/>
  <c r="C60" i="16"/>
  <c r="C211" i="16"/>
  <c r="C286" i="16"/>
  <c r="C314" i="16"/>
  <c r="C144" i="16"/>
  <c r="C258" i="16"/>
  <c r="C247" i="16"/>
  <c r="C218" i="16"/>
  <c r="C208" i="16"/>
  <c r="C195" i="16"/>
  <c r="C309" i="16"/>
  <c r="C138" i="16"/>
  <c r="C43" i="16"/>
  <c r="C162" i="16"/>
  <c r="C230" i="16"/>
  <c r="C320" i="16"/>
  <c r="C210" i="16"/>
  <c r="C68" i="16"/>
  <c r="C49" i="16"/>
  <c r="C39" i="16"/>
  <c r="C115" i="16"/>
  <c r="C93" i="16"/>
  <c r="C172" i="16"/>
  <c r="C107" i="16"/>
  <c r="C118" i="16"/>
  <c r="C29" i="16"/>
  <c r="C296" i="16"/>
  <c r="C104" i="16"/>
  <c r="C158" i="16"/>
  <c r="C318" i="16"/>
  <c r="C48" i="16"/>
  <c r="C357" i="16"/>
  <c r="C302" i="16"/>
  <c r="C275" i="16"/>
  <c r="C136" i="16"/>
  <c r="C147" i="16"/>
  <c r="C150" i="16"/>
  <c r="C8" i="16"/>
  <c r="C353" i="16"/>
  <c r="C177" i="16"/>
  <c r="C189" i="16"/>
  <c r="C283" i="16"/>
  <c r="C301" i="16"/>
  <c r="C71" i="16"/>
  <c r="C220" i="16"/>
  <c r="C291" i="16"/>
  <c r="C276" i="16"/>
  <c r="C349" i="16"/>
  <c r="C16" i="16"/>
  <c r="C84" i="16"/>
  <c r="C223" i="16"/>
  <c r="C325" i="16"/>
  <c r="C149" i="16"/>
  <c r="C178" i="16"/>
  <c r="C259" i="16"/>
  <c r="C264" i="16"/>
  <c r="C294" i="16"/>
  <c r="C11" i="16"/>
  <c r="C267" i="16"/>
  <c r="C232" i="16"/>
  <c r="C303" i="16"/>
  <c r="C186" i="16"/>
  <c r="C203" i="16"/>
  <c r="C336" i="17"/>
  <c r="B8" i="17"/>
  <c r="A7" i="17"/>
  <c r="F6" i="17"/>
  <c r="F7" i="17" s="1"/>
  <c r="C155" i="17"/>
  <c r="D6" i="16"/>
  <c r="B8" i="16"/>
  <c r="E6" i="16"/>
  <c r="A7" i="16"/>
  <c r="F6" i="16"/>
  <c r="C253" i="17" l="1"/>
  <c r="C36" i="17"/>
  <c r="C325" i="17"/>
  <c r="C104" i="17"/>
  <c r="C45" i="17"/>
  <c r="C294" i="17"/>
  <c r="C305" i="17"/>
  <c r="C307" i="17"/>
  <c r="C333" i="17"/>
  <c r="C308" i="17"/>
  <c r="C173" i="17"/>
  <c r="C251" i="17"/>
  <c r="C303" i="17"/>
  <c r="C278" i="17"/>
  <c r="C157" i="17"/>
  <c r="C77" i="17"/>
  <c r="C314" i="17"/>
  <c r="C8" i="17"/>
  <c r="C103" i="17"/>
  <c r="C207" i="17"/>
  <c r="C203" i="17"/>
  <c r="C313" i="17"/>
  <c r="C184" i="17"/>
  <c r="C73" i="17"/>
  <c r="C241" i="17"/>
  <c r="C257" i="17"/>
  <c r="C94" i="17"/>
  <c r="C123" i="17"/>
  <c r="C63" i="17"/>
  <c r="C300" i="17"/>
  <c r="C98" i="17"/>
  <c r="C172" i="17"/>
  <c r="C295" i="17"/>
  <c r="C211" i="17"/>
  <c r="C129" i="17"/>
  <c r="C127" i="17"/>
  <c r="C15" i="17"/>
  <c r="C293" i="17"/>
  <c r="C194" i="17"/>
  <c r="C328" i="17"/>
  <c r="C306" i="17"/>
  <c r="C158" i="17"/>
  <c r="C284" i="17"/>
  <c r="C25" i="17"/>
  <c r="C238" i="17"/>
  <c r="C51" i="17"/>
  <c r="C297" i="17"/>
  <c r="C363" i="17"/>
  <c r="C327" i="17"/>
  <c r="C329" i="17"/>
  <c r="C319" i="17"/>
  <c r="C195" i="17"/>
  <c r="C225" i="17"/>
  <c r="C218" i="17"/>
  <c r="C324" i="17"/>
  <c r="C82" i="17"/>
  <c r="C114" i="17"/>
  <c r="C290" i="17"/>
  <c r="C214" i="17"/>
  <c r="C198" i="17"/>
  <c r="C9" i="17"/>
  <c r="C291" i="17"/>
  <c r="C316" i="17"/>
  <c r="C142" i="17"/>
  <c r="C32" i="17"/>
  <c r="C247" i="17"/>
  <c r="C88" i="17"/>
  <c r="C205" i="17"/>
  <c r="C296" i="17"/>
  <c r="C356" i="17"/>
  <c r="C354" i="17"/>
  <c r="C330" i="17"/>
  <c r="C190" i="17"/>
  <c r="C240" i="17"/>
  <c r="C144" i="17"/>
  <c r="C64" i="17"/>
  <c r="C162" i="17"/>
  <c r="C180" i="17"/>
  <c r="C361" i="17"/>
  <c r="C171" i="17"/>
  <c r="C292" i="17"/>
  <c r="C99" i="17"/>
  <c r="C337" i="17"/>
  <c r="C60" i="17"/>
  <c r="C261" i="17"/>
  <c r="C326" i="17"/>
  <c r="C151" i="17"/>
  <c r="C101" i="17"/>
  <c r="C177" i="17"/>
  <c r="C95" i="17"/>
  <c r="C30" i="17"/>
  <c r="C256" i="17"/>
  <c r="C299" i="17"/>
  <c r="C92" i="17"/>
  <c r="C273" i="17"/>
  <c r="C7" i="17"/>
  <c r="C199" i="17"/>
  <c r="C4" i="17"/>
  <c r="C169" i="17"/>
  <c r="C285" i="17"/>
  <c r="C133" i="17"/>
  <c r="C230" i="17"/>
  <c r="C181" i="17"/>
  <c r="C164" i="17"/>
  <c r="C222" i="17"/>
  <c r="C58" i="17"/>
  <c r="C69" i="17"/>
  <c r="C108" i="17"/>
  <c r="C236" i="17"/>
  <c r="C360" i="17"/>
  <c r="C111" i="17"/>
  <c r="C28" i="17"/>
  <c r="C274" i="17"/>
  <c r="C176" i="17"/>
  <c r="C269" i="17"/>
  <c r="C227" i="17"/>
  <c r="C10" i="17"/>
  <c r="C31" i="17"/>
  <c r="C259" i="17"/>
  <c r="C119" i="17"/>
  <c r="C275" i="17"/>
  <c r="C75" i="17"/>
  <c r="C66" i="17"/>
  <c r="C102" i="17"/>
  <c r="C147" i="17"/>
  <c r="C348" i="17"/>
  <c r="C83" i="17"/>
  <c r="C120" i="17"/>
  <c r="C237" i="17"/>
  <c r="C166" i="17"/>
  <c r="C254" i="17"/>
  <c r="C183" i="17"/>
  <c r="C321" i="17"/>
  <c r="C350" i="17"/>
  <c r="C351" i="17"/>
  <c r="C48" i="17"/>
  <c r="C46" i="17"/>
  <c r="C335" i="17"/>
  <c r="C149" i="17"/>
  <c r="C258" i="17"/>
  <c r="C359" i="17"/>
  <c r="C323" i="17"/>
  <c r="C121" i="17"/>
  <c r="C287" i="17"/>
  <c r="C16" i="17"/>
  <c r="C266" i="17"/>
  <c r="C179" i="17"/>
  <c r="C139" i="17"/>
  <c r="C52" i="17"/>
  <c r="C204" i="17"/>
  <c r="C191" i="17"/>
  <c r="C138" i="17"/>
  <c r="C250" i="17"/>
  <c r="C29" i="17"/>
  <c r="C87" i="17"/>
  <c r="C113" i="17"/>
  <c r="C246" i="17"/>
  <c r="C41" i="17"/>
  <c r="C228" i="17"/>
  <c r="C5" i="17"/>
  <c r="C209" i="17"/>
  <c r="C201" i="17"/>
  <c r="C136" i="17"/>
  <c r="C215" i="17"/>
  <c r="C210" i="17"/>
  <c r="C35" i="17"/>
  <c r="C193" i="17"/>
  <c r="C145" i="17"/>
  <c r="C283" i="17"/>
  <c r="C84" i="17"/>
  <c r="C221" i="17"/>
  <c r="C186" i="17"/>
  <c r="C268" i="17"/>
  <c r="C276" i="17"/>
  <c r="C320" i="17"/>
  <c r="C358" i="17"/>
  <c r="C362" i="17"/>
  <c r="C163" i="17"/>
  <c r="C68" i="17"/>
  <c r="C42" i="17"/>
  <c r="C55" i="17"/>
  <c r="C13" i="17"/>
  <c r="C216" i="17"/>
  <c r="C255" i="17"/>
  <c r="C90" i="17"/>
  <c r="C315" i="17"/>
  <c r="C37" i="17"/>
  <c r="C245" i="17"/>
  <c r="C19" i="17"/>
  <c r="C39" i="17"/>
  <c r="C153" i="17"/>
  <c r="C185" i="17"/>
  <c r="C11" i="17"/>
  <c r="C168" i="17"/>
  <c r="C343" i="17"/>
  <c r="C20" i="17"/>
  <c r="C217" i="17"/>
  <c r="C322" i="17"/>
  <c r="C260" i="17"/>
  <c r="C220" i="17"/>
  <c r="C231" i="17"/>
  <c r="C263" i="17"/>
  <c r="C212" i="17"/>
  <c r="C65" i="17"/>
  <c r="C342" i="17"/>
  <c r="C70" i="17"/>
  <c r="C135" i="17"/>
  <c r="C208" i="17"/>
  <c r="C192" i="17"/>
  <c r="C106" i="17"/>
  <c r="C112" i="17"/>
  <c r="C128" i="17"/>
  <c r="C150" i="17"/>
  <c r="C22" i="17"/>
  <c r="C349" i="17"/>
  <c r="C281" i="17"/>
  <c r="C353" i="17"/>
  <c r="C311" i="17"/>
  <c r="C96" i="17"/>
  <c r="C57" i="17"/>
  <c r="C34" i="17"/>
  <c r="C272" i="17"/>
  <c r="C187" i="17"/>
  <c r="C152" i="17"/>
  <c r="C239" i="17"/>
  <c r="C344" i="17"/>
  <c r="C81" i="17"/>
  <c r="C97" i="17"/>
  <c r="C109" i="17"/>
  <c r="C167" i="17"/>
  <c r="C244" i="17"/>
  <c r="C243" i="17"/>
  <c r="C126" i="17"/>
  <c r="C50" i="17"/>
  <c r="C280" i="17"/>
  <c r="C61" i="17"/>
  <c r="C53" i="17"/>
  <c r="C47" i="17"/>
  <c r="C62" i="17"/>
  <c r="C178" i="17"/>
  <c r="C249" i="17"/>
  <c r="C289" i="17"/>
  <c r="C288" i="17"/>
  <c r="C189" i="17"/>
  <c r="C89" i="17"/>
  <c r="C110" i="17"/>
  <c r="C12" i="17"/>
  <c r="C85" i="17"/>
  <c r="C340" i="17"/>
  <c r="C116" i="17"/>
  <c r="C131" i="17"/>
  <c r="C67" i="17"/>
  <c r="C235" i="17"/>
  <c r="C27" i="17"/>
  <c r="C6" i="17"/>
  <c r="C188" i="17"/>
  <c r="C341" i="17"/>
  <c r="C364" i="17"/>
  <c r="C318" i="17"/>
  <c r="C160" i="17"/>
  <c r="C304" i="17"/>
  <c r="C347" i="17"/>
  <c r="C279" i="17"/>
  <c r="C265" i="17"/>
  <c r="C140" i="17"/>
  <c r="C49" i="17"/>
  <c r="C229" i="17"/>
  <c r="C115" i="17"/>
  <c r="C137" i="17"/>
  <c r="C161" i="17"/>
  <c r="C352" i="17"/>
  <c r="C182" i="17"/>
  <c r="C312" i="17"/>
  <c r="C233" i="17"/>
  <c r="C213" i="17"/>
  <c r="C86" i="17"/>
  <c r="C118" i="17"/>
  <c r="C93" i="17"/>
  <c r="C38" i="17"/>
  <c r="C132" i="17"/>
  <c r="C202" i="17"/>
  <c r="C277" i="17"/>
  <c r="C125" i="17"/>
  <c r="C234" i="17"/>
  <c r="C174" i="17"/>
  <c r="C206" i="17"/>
  <c r="C267" i="17"/>
  <c r="C248" i="17"/>
  <c r="C224" i="17"/>
  <c r="C59" i="17"/>
  <c r="C242" i="17"/>
  <c r="C339" i="17"/>
  <c r="C56" i="17"/>
  <c r="C282" i="17"/>
  <c r="C252" i="17"/>
  <c r="C100" i="17"/>
  <c r="C309" i="17"/>
  <c r="C232" i="17"/>
  <c r="C286" i="17"/>
  <c r="C105" i="17"/>
  <c r="C264" i="17"/>
  <c r="C148" i="17"/>
  <c r="C33" i="17"/>
  <c r="C271" i="17"/>
  <c r="C17" i="17"/>
  <c r="C54" i="17"/>
  <c r="C23" i="17"/>
  <c r="C124" i="17"/>
  <c r="C122" i="17"/>
  <c r="C18" i="17"/>
  <c r="C159" i="17"/>
  <c r="C310" i="17"/>
  <c r="C170" i="17"/>
  <c r="C317" i="17"/>
  <c r="C71" i="17"/>
  <c r="C226" i="17"/>
  <c r="C165" i="17"/>
  <c r="C346" i="17"/>
  <c r="C26" i="17"/>
  <c r="C130" i="17"/>
  <c r="C24" i="17"/>
  <c r="C43" i="17"/>
  <c r="C76" i="17"/>
  <c r="C219" i="17"/>
  <c r="C332" i="17"/>
  <c r="C154" i="17"/>
  <c r="C79" i="17"/>
  <c r="C197" i="17"/>
  <c r="C117" i="17"/>
  <c r="C223" i="17"/>
  <c r="C302" i="17"/>
  <c r="C200" i="17"/>
  <c r="C334" i="17"/>
  <c r="C40" i="17"/>
  <c r="C44" i="17"/>
  <c r="C78" i="17"/>
  <c r="C301" i="17"/>
  <c r="C175" i="17"/>
  <c r="C74" i="17"/>
  <c r="C262" i="17"/>
  <c r="C21" i="17"/>
  <c r="C14" i="17"/>
  <c r="C146" i="17"/>
  <c r="C72" i="17"/>
  <c r="C357" i="17"/>
  <c r="C107" i="17"/>
  <c r="C345" i="17"/>
  <c r="C91" i="17"/>
  <c r="C80" i="17"/>
  <c r="C143" i="17"/>
  <c r="C298" i="17"/>
  <c r="C270" i="17"/>
  <c r="C134" i="17"/>
  <c r="C141" i="17"/>
  <c r="C331" i="17"/>
  <c r="C338" i="17"/>
  <c r="C196" i="17"/>
  <c r="B9" i="17"/>
  <c r="A8" i="17"/>
  <c r="D7" i="17"/>
  <c r="F8" i="17" s="1"/>
  <c r="E7" i="17"/>
  <c r="F7" i="16"/>
  <c r="D7" i="16"/>
  <c r="A8" i="16"/>
  <c r="B9" i="16"/>
  <c r="E7" i="16"/>
  <c r="B10" i="17" l="1"/>
  <c r="A9" i="17"/>
  <c r="E8" i="17"/>
  <c r="D8" i="17"/>
  <c r="F9" i="17" s="1"/>
  <c r="F8" i="16"/>
  <c r="E8" i="16"/>
  <c r="D8" i="16"/>
  <c r="B10" i="16"/>
  <c r="A9" i="16"/>
  <c r="B11" i="17" l="1"/>
  <c r="A10" i="17"/>
  <c r="E9" i="17"/>
  <c r="D9" i="17"/>
  <c r="F10" i="17" s="1"/>
  <c r="B11" i="16"/>
  <c r="A10" i="16"/>
  <c r="E9" i="16"/>
  <c r="D9" i="16"/>
  <c r="F9" i="16"/>
  <c r="B12" i="17" l="1"/>
  <c r="A11" i="17"/>
  <c r="D10" i="17"/>
  <c r="F11" i="17" s="1"/>
  <c r="E10" i="17"/>
  <c r="F10" i="16"/>
  <c r="E10" i="16"/>
  <c r="D10" i="16"/>
  <c r="B12" i="16"/>
  <c r="A11" i="16"/>
  <c r="B13" i="17" l="1"/>
  <c r="A12" i="17"/>
  <c r="E11" i="17"/>
  <c r="D11" i="17"/>
  <c r="F12" i="17" s="1"/>
  <c r="F11" i="16"/>
  <c r="B13" i="16"/>
  <c r="E11" i="16"/>
  <c r="D11" i="16"/>
  <c r="A12" i="16"/>
  <c r="B14" i="17" l="1"/>
  <c r="A13" i="17"/>
  <c r="D12" i="17"/>
  <c r="F13" i="17" s="1"/>
  <c r="E12" i="17"/>
  <c r="E12" i="16"/>
  <c r="D12" i="16"/>
  <c r="B14" i="16"/>
  <c r="A13" i="16"/>
  <c r="F12" i="16"/>
  <c r="A14" i="17" l="1"/>
  <c r="B15" i="17"/>
  <c r="E13" i="17"/>
  <c r="D13" i="17"/>
  <c r="F14" i="17" s="1"/>
  <c r="B15" i="16"/>
  <c r="A14" i="16"/>
  <c r="D13" i="16"/>
  <c r="E13" i="16"/>
  <c r="F13" i="16"/>
  <c r="B16" i="17" l="1"/>
  <c r="A15" i="17"/>
  <c r="D14" i="17"/>
  <c r="F15" i="17" s="1"/>
  <c r="E14" i="17"/>
  <c r="F14" i="16"/>
  <c r="E14" i="16"/>
  <c r="D14" i="16"/>
  <c r="B16" i="16"/>
  <c r="A15" i="16"/>
  <c r="B17" i="17" l="1"/>
  <c r="A16" i="17"/>
  <c r="D15" i="17"/>
  <c r="F16" i="17" s="1"/>
  <c r="E15" i="17"/>
  <c r="B17" i="16"/>
  <c r="E15" i="16"/>
  <c r="D15" i="16"/>
  <c r="A16" i="16"/>
  <c r="F15" i="16"/>
  <c r="B18" i="17" l="1"/>
  <c r="A17" i="17"/>
  <c r="D16" i="17"/>
  <c r="F17" i="17" s="1"/>
  <c r="E16" i="17"/>
  <c r="F16" i="16"/>
  <c r="E16" i="16"/>
  <c r="D16" i="16"/>
  <c r="B18" i="16"/>
  <c r="A17" i="16"/>
  <c r="A18" i="17" l="1"/>
  <c r="B19" i="17"/>
  <c r="D17" i="17"/>
  <c r="F18" i="17" s="1"/>
  <c r="E17" i="17"/>
  <c r="B19" i="16"/>
  <c r="A18" i="16"/>
  <c r="E17" i="16"/>
  <c r="D17" i="16"/>
  <c r="F17" i="16"/>
  <c r="B20" i="17" l="1"/>
  <c r="A19" i="17"/>
  <c r="E18" i="17"/>
  <c r="D18" i="17"/>
  <c r="F19" i="17" s="1"/>
  <c r="F18" i="16"/>
  <c r="D18" i="16"/>
  <c r="B20" i="16"/>
  <c r="A19" i="16"/>
  <c r="E18" i="16"/>
  <c r="B21" i="17" l="1"/>
  <c r="A20" i="17"/>
  <c r="D19" i="17"/>
  <c r="F20" i="17" s="1"/>
  <c r="E19" i="17"/>
  <c r="B21" i="16"/>
  <c r="E19" i="16"/>
  <c r="D19" i="16"/>
  <c r="A20" i="16"/>
  <c r="F19" i="16"/>
  <c r="B22" i="17" l="1"/>
  <c r="A21" i="17"/>
  <c r="E20" i="17"/>
  <c r="D20" i="17"/>
  <c r="F21" i="17" s="1"/>
  <c r="F20" i="16"/>
  <c r="E20" i="16"/>
  <c r="D20" i="16"/>
  <c r="B22" i="16"/>
  <c r="A21" i="16"/>
  <c r="A22" i="17" l="1"/>
  <c r="B23" i="17"/>
  <c r="E21" i="17"/>
  <c r="D21" i="17"/>
  <c r="F22" i="17" s="1"/>
  <c r="B23" i="16"/>
  <c r="A22" i="16"/>
  <c r="D21" i="16"/>
  <c r="E21" i="16"/>
  <c r="F21" i="16"/>
  <c r="B24" i="17" l="1"/>
  <c r="A23" i="17"/>
  <c r="D22" i="17"/>
  <c r="F23" i="17" s="1"/>
  <c r="E22" i="17"/>
  <c r="F22" i="16"/>
  <c r="E22" i="16"/>
  <c r="D22" i="16"/>
  <c r="B24" i="16"/>
  <c r="A23" i="16"/>
  <c r="B25" i="17" l="1"/>
  <c r="A24" i="17"/>
  <c r="E23" i="17"/>
  <c r="D23" i="17"/>
  <c r="F24" i="17" s="1"/>
  <c r="B25" i="16"/>
  <c r="E23" i="16"/>
  <c r="D23" i="16"/>
  <c r="A24" i="16"/>
  <c r="F23" i="16"/>
  <c r="B26" i="17" l="1"/>
  <c r="A25" i="17"/>
  <c r="D24" i="17"/>
  <c r="F25" i="17" s="1"/>
  <c r="E24" i="17"/>
  <c r="F24" i="16"/>
  <c r="E24" i="16"/>
  <c r="D24" i="16"/>
  <c r="B26" i="16"/>
  <c r="A25" i="16"/>
  <c r="B27" i="17" l="1"/>
  <c r="A26" i="17"/>
  <c r="E25" i="17"/>
  <c r="D25" i="17"/>
  <c r="F26" i="17" s="1"/>
  <c r="B27" i="16"/>
  <c r="A26" i="16"/>
  <c r="E25" i="16"/>
  <c r="D25" i="16"/>
  <c r="F25" i="16"/>
  <c r="B28" i="17" l="1"/>
  <c r="A27" i="17"/>
  <c r="D26" i="17"/>
  <c r="F27" i="17" s="1"/>
  <c r="E26" i="17"/>
  <c r="F26" i="16"/>
  <c r="D26" i="16"/>
  <c r="B28" i="16"/>
  <c r="A27" i="16"/>
  <c r="E26" i="16"/>
  <c r="B29" i="17" l="1"/>
  <c r="A28" i="17"/>
  <c r="E27" i="17"/>
  <c r="D27" i="17"/>
  <c r="F28" i="17" s="1"/>
  <c r="B29" i="16"/>
  <c r="E27" i="16"/>
  <c r="D27" i="16"/>
  <c r="A28" i="16"/>
  <c r="F27" i="16"/>
  <c r="B30" i="17" l="1"/>
  <c r="A29" i="17"/>
  <c r="E28" i="17"/>
  <c r="D28" i="17"/>
  <c r="F29" i="17" s="1"/>
  <c r="F28" i="16"/>
  <c r="E28" i="16"/>
  <c r="D28" i="16"/>
  <c r="B30" i="16"/>
  <c r="A29" i="16"/>
  <c r="A30" i="17" l="1"/>
  <c r="B31" i="17"/>
  <c r="D29" i="17"/>
  <c r="F30" i="17" s="1"/>
  <c r="E29" i="17"/>
  <c r="B31" i="16"/>
  <c r="A30" i="16"/>
  <c r="E29" i="16"/>
  <c r="D29" i="16"/>
  <c r="F29" i="16"/>
  <c r="B32" i="17" l="1"/>
  <c r="A31" i="17"/>
  <c r="E30" i="17"/>
  <c r="D30" i="17"/>
  <c r="F31" i="17" s="1"/>
  <c r="F30" i="16"/>
  <c r="E30" i="16"/>
  <c r="D30" i="16"/>
  <c r="B32" i="16"/>
  <c r="A31" i="16"/>
  <c r="A32" i="17" l="1"/>
  <c r="B33" i="17"/>
  <c r="D31" i="17"/>
  <c r="F32" i="17" s="1"/>
  <c r="E31" i="17"/>
  <c r="B33" i="16"/>
  <c r="E31" i="16"/>
  <c r="D31" i="16"/>
  <c r="A32" i="16"/>
  <c r="F31" i="16"/>
  <c r="B34" i="17" l="1"/>
  <c r="A33" i="17"/>
  <c r="E32" i="17"/>
  <c r="D32" i="17"/>
  <c r="F33" i="17" s="1"/>
  <c r="F32" i="16"/>
  <c r="E32" i="16"/>
  <c r="D32" i="16"/>
  <c r="B34" i="16"/>
  <c r="A33" i="16"/>
  <c r="A34" i="17" l="1"/>
  <c r="B35" i="17"/>
  <c r="E33" i="17"/>
  <c r="D33" i="17"/>
  <c r="F34" i="17" s="1"/>
  <c r="B35" i="16"/>
  <c r="A34" i="16"/>
  <c r="E33" i="16"/>
  <c r="D33" i="16"/>
  <c r="F33" i="16"/>
  <c r="B36" i="17" l="1"/>
  <c r="A35" i="17"/>
  <c r="D34" i="17"/>
  <c r="F35" i="17" s="1"/>
  <c r="E34" i="17"/>
  <c r="F34" i="16"/>
  <c r="E34" i="16"/>
  <c r="D34" i="16"/>
  <c r="B36" i="16"/>
  <c r="A35" i="16"/>
  <c r="B37" i="17" l="1"/>
  <c r="A36" i="17"/>
  <c r="D35" i="17"/>
  <c r="F36" i="17" s="1"/>
  <c r="E35" i="17"/>
  <c r="B37" i="16"/>
  <c r="E35" i="16"/>
  <c r="D35" i="16"/>
  <c r="A36" i="16"/>
  <c r="F35" i="16"/>
  <c r="B38" i="17" l="1"/>
  <c r="A37" i="17"/>
  <c r="D36" i="17"/>
  <c r="F37" i="17" s="1"/>
  <c r="E36" i="17"/>
  <c r="F36" i="16"/>
  <c r="E36" i="16"/>
  <c r="D36" i="16"/>
  <c r="B38" i="16"/>
  <c r="A37" i="16"/>
  <c r="A38" i="17" l="1"/>
  <c r="B39" i="17"/>
  <c r="D37" i="17"/>
  <c r="F38" i="17" s="1"/>
  <c r="E37" i="17"/>
  <c r="B39" i="16"/>
  <c r="A38" i="16"/>
  <c r="E37" i="16"/>
  <c r="D37" i="16"/>
  <c r="F37" i="16"/>
  <c r="B40" i="17" l="1"/>
  <c r="A39" i="17"/>
  <c r="D38" i="17"/>
  <c r="F39" i="17" s="1"/>
  <c r="E38" i="17"/>
  <c r="F38" i="16"/>
  <c r="E38" i="16"/>
  <c r="D38" i="16"/>
  <c r="B40" i="16"/>
  <c r="A39" i="16"/>
  <c r="A40" i="17" l="1"/>
  <c r="B41" i="17"/>
  <c r="D39" i="17"/>
  <c r="F40" i="17" s="1"/>
  <c r="E39" i="17"/>
  <c r="B41" i="16"/>
  <c r="E39" i="16"/>
  <c r="D39" i="16"/>
  <c r="A40" i="16"/>
  <c r="F39" i="16"/>
  <c r="B42" i="17" l="1"/>
  <c r="A41" i="17"/>
  <c r="E40" i="17"/>
  <c r="D40" i="17"/>
  <c r="F41" i="17" s="1"/>
  <c r="F40" i="16"/>
  <c r="E40" i="16"/>
  <c r="D40" i="16"/>
  <c r="B42" i="16"/>
  <c r="A41" i="16"/>
  <c r="B43" i="17" l="1"/>
  <c r="A42" i="17"/>
  <c r="D41" i="17"/>
  <c r="F42" i="17" s="1"/>
  <c r="E41" i="17"/>
  <c r="B43" i="16"/>
  <c r="A42" i="16"/>
  <c r="E41" i="16"/>
  <c r="D41" i="16"/>
  <c r="F41" i="16"/>
  <c r="B44" i="17" l="1"/>
  <c r="A43" i="17"/>
  <c r="D42" i="17"/>
  <c r="F43" i="17" s="1"/>
  <c r="E42" i="17"/>
  <c r="F42" i="16"/>
  <c r="E42" i="16"/>
  <c r="D42" i="16"/>
  <c r="B44" i="16"/>
  <c r="A43" i="16"/>
  <c r="B45" i="17" l="1"/>
  <c r="A44" i="17"/>
  <c r="D43" i="17"/>
  <c r="F44" i="17" s="1"/>
  <c r="E43" i="17"/>
  <c r="F43" i="16"/>
  <c r="B45" i="16"/>
  <c r="E43" i="16"/>
  <c r="D43" i="16"/>
  <c r="A44" i="16"/>
  <c r="F44" i="16" l="1"/>
  <c r="B46" i="17"/>
  <c r="A45" i="17"/>
  <c r="D44" i="17"/>
  <c r="F45" i="17" s="1"/>
  <c r="E44" i="17"/>
  <c r="E44" i="16"/>
  <c r="D44" i="16"/>
  <c r="B46" i="16"/>
  <c r="A45" i="16"/>
  <c r="F45" i="16" l="1"/>
  <c r="A46" i="17"/>
  <c r="B47" i="17"/>
  <c r="D45" i="17"/>
  <c r="F46" i="17" s="1"/>
  <c r="E45" i="17"/>
  <c r="A46" i="16"/>
  <c r="B47" i="16"/>
  <c r="E45" i="16"/>
  <c r="D45" i="16"/>
  <c r="F46" i="16" s="1"/>
  <c r="B48" i="17" l="1"/>
  <c r="A47" i="17"/>
  <c r="D46" i="17"/>
  <c r="F47" i="17" s="1"/>
  <c r="E46" i="17"/>
  <c r="D46" i="16"/>
  <c r="F47" i="16" s="1"/>
  <c r="B48" i="16"/>
  <c r="E46" i="16"/>
  <c r="A47" i="16"/>
  <c r="A48" i="17" l="1"/>
  <c r="B49" i="17"/>
  <c r="D47" i="17"/>
  <c r="F48" i="17" s="1"/>
  <c r="E47" i="17"/>
  <c r="D47" i="16"/>
  <c r="F48" i="16" s="1"/>
  <c r="A48" i="16"/>
  <c r="B49" i="16"/>
  <c r="E47" i="16"/>
  <c r="B50" i="17" l="1"/>
  <c r="A49" i="17"/>
  <c r="E48" i="17"/>
  <c r="D48" i="17"/>
  <c r="F49" i="17" s="1"/>
  <c r="D48" i="16"/>
  <c r="F49" i="16" s="1"/>
  <c r="B50" i="16"/>
  <c r="E48" i="16"/>
  <c r="A49" i="16"/>
  <c r="A50" i="17" l="1"/>
  <c r="B51" i="17"/>
  <c r="E49" i="17"/>
  <c r="D49" i="17"/>
  <c r="F50" i="17" s="1"/>
  <c r="A50" i="16"/>
  <c r="E49" i="16"/>
  <c r="D49" i="16"/>
  <c r="F50" i="16" s="1"/>
  <c r="B51" i="16"/>
  <c r="B52" i="17" l="1"/>
  <c r="A51" i="17"/>
  <c r="E50" i="17"/>
  <c r="D50" i="17"/>
  <c r="F51" i="17" s="1"/>
  <c r="B52" i="16"/>
  <c r="A51" i="16"/>
  <c r="D50" i="16"/>
  <c r="F51" i="16" s="1"/>
  <c r="E50" i="16"/>
  <c r="B53" i="17" l="1"/>
  <c r="A52" i="17"/>
  <c r="D51" i="17"/>
  <c r="F52" i="17" s="1"/>
  <c r="E51" i="17"/>
  <c r="E51" i="16"/>
  <c r="D51" i="16"/>
  <c r="F52" i="16" s="1"/>
  <c r="A52" i="16"/>
  <c r="B53" i="16"/>
  <c r="B54" i="17" l="1"/>
  <c r="A53" i="17"/>
  <c r="E52" i="17"/>
  <c r="D52" i="17"/>
  <c r="F53" i="17" s="1"/>
  <c r="D52" i="16"/>
  <c r="F53" i="16" s="1"/>
  <c r="B54" i="16"/>
  <c r="E52" i="16"/>
  <c r="A53" i="16"/>
  <c r="A54" i="17" l="1"/>
  <c r="B55" i="17"/>
  <c r="E53" i="17"/>
  <c r="D53" i="17"/>
  <c r="F54" i="17" s="1"/>
  <c r="A54" i="16"/>
  <c r="E53" i="16"/>
  <c r="D53" i="16"/>
  <c r="F54" i="16" s="1"/>
  <c r="B55" i="16"/>
  <c r="B56" i="17" l="1"/>
  <c r="A55" i="17"/>
  <c r="E54" i="17"/>
  <c r="D54" i="17"/>
  <c r="F55" i="17" s="1"/>
  <c r="D54" i="16"/>
  <c r="F55" i="16" s="1"/>
  <c r="B56" i="16"/>
  <c r="E54" i="16"/>
  <c r="A55" i="16"/>
  <c r="A56" i="17" l="1"/>
  <c r="B57" i="17"/>
  <c r="E55" i="17"/>
  <c r="D55" i="17"/>
  <c r="F56" i="17" s="1"/>
  <c r="E55" i="16"/>
  <c r="D55" i="16"/>
  <c r="F56" i="16" s="1"/>
  <c r="A56" i="16"/>
  <c r="B57" i="16"/>
  <c r="B58" i="17" l="1"/>
  <c r="A57" i="17"/>
  <c r="D56" i="17"/>
  <c r="F57" i="17" s="1"/>
  <c r="E56" i="17"/>
  <c r="D56" i="16"/>
  <c r="F57" i="16" s="1"/>
  <c r="B58" i="16"/>
  <c r="E56" i="16"/>
  <c r="A57" i="16"/>
  <c r="B59" i="17" l="1"/>
  <c r="A58" i="17"/>
  <c r="D57" i="17"/>
  <c r="F58" i="17" s="1"/>
  <c r="E57" i="17"/>
  <c r="A58" i="16"/>
  <c r="E57" i="16"/>
  <c r="D57" i="16"/>
  <c r="F58" i="16" s="1"/>
  <c r="B59" i="16"/>
  <c r="B60" i="17" l="1"/>
  <c r="A59" i="17"/>
  <c r="E58" i="17"/>
  <c r="D58" i="17"/>
  <c r="F59" i="17" s="1"/>
  <c r="D58" i="16"/>
  <c r="F59" i="16" s="1"/>
  <c r="B60" i="16"/>
  <c r="E58" i="16"/>
  <c r="A59" i="16"/>
  <c r="B61" i="17" l="1"/>
  <c r="A60" i="17"/>
  <c r="E59" i="17"/>
  <c r="D59" i="17"/>
  <c r="F60" i="17" s="1"/>
  <c r="E59" i="16"/>
  <c r="D59" i="16"/>
  <c r="F60" i="16" s="1"/>
  <c r="A60" i="16"/>
  <c r="B61" i="16"/>
  <c r="B62" i="17" l="1"/>
  <c r="A61" i="17"/>
  <c r="D60" i="17"/>
  <c r="F61" i="17" s="1"/>
  <c r="E60" i="17"/>
  <c r="D60" i="16"/>
  <c r="F61" i="16" s="1"/>
  <c r="B62" i="16"/>
  <c r="E60" i="16"/>
  <c r="A61" i="16"/>
  <c r="A62" i="17" l="1"/>
  <c r="B63" i="17"/>
  <c r="D61" i="17"/>
  <c r="F62" i="17" s="1"/>
  <c r="E61" i="17"/>
  <c r="A62" i="16"/>
  <c r="E61" i="16"/>
  <c r="D61" i="16"/>
  <c r="F62" i="16" s="1"/>
  <c r="B63" i="16"/>
  <c r="B64" i="17" l="1"/>
  <c r="A63" i="17"/>
  <c r="D62" i="17"/>
  <c r="F63" i="17" s="1"/>
  <c r="E62" i="17"/>
  <c r="D62" i="16"/>
  <c r="F63" i="16" s="1"/>
  <c r="B64" i="16"/>
  <c r="E62" i="16"/>
  <c r="A63" i="16"/>
  <c r="A64" i="17" l="1"/>
  <c r="B65" i="17"/>
  <c r="D63" i="17"/>
  <c r="F64" i="17" s="1"/>
  <c r="E63" i="17"/>
  <c r="E63" i="16"/>
  <c r="D63" i="16"/>
  <c r="F64" i="16" s="1"/>
  <c r="A64" i="16"/>
  <c r="B65" i="16"/>
  <c r="B66" i="17" l="1"/>
  <c r="A65" i="17"/>
  <c r="E64" i="17"/>
  <c r="D64" i="17"/>
  <c r="F65" i="17" s="1"/>
  <c r="B66" i="16"/>
  <c r="E64" i="16"/>
  <c r="D64" i="16"/>
  <c r="F65" i="16" s="1"/>
  <c r="A65" i="16"/>
  <c r="A66" i="17" l="1"/>
  <c r="B67" i="17"/>
  <c r="D65" i="17"/>
  <c r="F66" i="17" s="1"/>
  <c r="E65" i="17"/>
  <c r="E65" i="16"/>
  <c r="B67" i="16"/>
  <c r="A66" i="16"/>
  <c r="D65" i="16"/>
  <c r="F66" i="16" s="1"/>
  <c r="B68" i="17" l="1"/>
  <c r="A67" i="17"/>
  <c r="E66" i="17"/>
  <c r="D66" i="17"/>
  <c r="F67" i="17" s="1"/>
  <c r="B68" i="16"/>
  <c r="A67" i="16"/>
  <c r="E66" i="16"/>
  <c r="D66" i="16"/>
  <c r="F67" i="16" s="1"/>
  <c r="B69" i="17" l="1"/>
  <c r="A68" i="17"/>
  <c r="E67" i="17"/>
  <c r="D67" i="17"/>
  <c r="F68" i="17" s="1"/>
  <c r="D67" i="16"/>
  <c r="F68" i="16" s="1"/>
  <c r="A68" i="16"/>
  <c r="B69" i="16"/>
  <c r="E67" i="16"/>
  <c r="B70" i="17" l="1"/>
  <c r="A69" i="17"/>
  <c r="D68" i="17"/>
  <c r="F69" i="17" s="1"/>
  <c r="E68" i="17"/>
  <c r="B70" i="16"/>
  <c r="E68" i="16"/>
  <c r="D68" i="16"/>
  <c r="F69" i="16" s="1"/>
  <c r="A69" i="16"/>
  <c r="A70" i="17" l="1"/>
  <c r="B71" i="17"/>
  <c r="E69" i="17"/>
  <c r="D69" i="17"/>
  <c r="F70" i="17" s="1"/>
  <c r="E69" i="16"/>
  <c r="B71" i="16"/>
  <c r="A70" i="16"/>
  <c r="D69" i="16"/>
  <c r="F70" i="16" s="1"/>
  <c r="B72" i="17" l="1"/>
  <c r="A71" i="17"/>
  <c r="E70" i="17"/>
  <c r="D70" i="17"/>
  <c r="F71" i="17" s="1"/>
  <c r="D70" i="16"/>
  <c r="F71" i="16" s="1"/>
  <c r="B72" i="16"/>
  <c r="A71" i="16"/>
  <c r="E70" i="16"/>
  <c r="A72" i="17" l="1"/>
  <c r="B73" i="17"/>
  <c r="D71" i="17"/>
  <c r="F72" i="17" s="1"/>
  <c r="E71" i="17"/>
  <c r="D71" i="16"/>
  <c r="F72" i="16" s="1"/>
  <c r="B73" i="16"/>
  <c r="E71" i="16"/>
  <c r="A72" i="16"/>
  <c r="B74" i="17" l="1"/>
  <c r="A73" i="17"/>
  <c r="E72" i="17"/>
  <c r="D72" i="17"/>
  <c r="F73" i="17" s="1"/>
  <c r="D72" i="16"/>
  <c r="F73" i="16" s="1"/>
  <c r="B74" i="16"/>
  <c r="A73" i="16"/>
  <c r="E72" i="16"/>
  <c r="B75" i="17" l="1"/>
  <c r="A74" i="17"/>
  <c r="D73" i="17"/>
  <c r="F74" i="17" s="1"/>
  <c r="E73" i="17"/>
  <c r="A74" i="16"/>
  <c r="E73" i="16"/>
  <c r="B75" i="16"/>
  <c r="D73" i="16"/>
  <c r="F74" i="16" s="1"/>
  <c r="B76" i="17" l="1"/>
  <c r="A75" i="17"/>
  <c r="D74" i="17"/>
  <c r="F75" i="17" s="1"/>
  <c r="E74" i="17"/>
  <c r="D74" i="16"/>
  <c r="F75" i="16" s="1"/>
  <c r="B76" i="16"/>
  <c r="A75" i="16"/>
  <c r="E74" i="16"/>
  <c r="B77" i="17" l="1"/>
  <c r="A76" i="17"/>
  <c r="E75" i="17"/>
  <c r="D75" i="17"/>
  <c r="F76" i="17" s="1"/>
  <c r="E75" i="16"/>
  <c r="D75" i="16"/>
  <c r="F76" i="16" s="1"/>
  <c r="B77" i="16"/>
  <c r="A76" i="16"/>
  <c r="B78" i="17" l="1"/>
  <c r="A77" i="17"/>
  <c r="E76" i="17"/>
  <c r="D76" i="17"/>
  <c r="F77" i="17" s="1"/>
  <c r="D76" i="16"/>
  <c r="F77" i="16" s="1"/>
  <c r="B78" i="16"/>
  <c r="A77" i="16"/>
  <c r="E76" i="16"/>
  <c r="A78" i="17" l="1"/>
  <c r="B79" i="17"/>
  <c r="E77" i="17"/>
  <c r="D77" i="17"/>
  <c r="F78" i="17" s="1"/>
  <c r="A78" i="16"/>
  <c r="E77" i="16"/>
  <c r="B79" i="16"/>
  <c r="D77" i="16"/>
  <c r="F78" i="16" s="1"/>
  <c r="B80" i="17" l="1"/>
  <c r="A79" i="17"/>
  <c r="D78" i="17"/>
  <c r="F79" i="17" s="1"/>
  <c r="E78" i="17"/>
  <c r="D78" i="16"/>
  <c r="F79" i="16" s="1"/>
  <c r="B80" i="16"/>
  <c r="A79" i="16"/>
  <c r="E78" i="16"/>
  <c r="A80" i="17" l="1"/>
  <c r="B81" i="17"/>
  <c r="D79" i="17"/>
  <c r="F80" i="17" s="1"/>
  <c r="E79" i="17"/>
  <c r="E79" i="16"/>
  <c r="D79" i="16"/>
  <c r="F80" i="16" s="1"/>
  <c r="B81" i="16"/>
  <c r="A80" i="16"/>
  <c r="B82" i="17" l="1"/>
  <c r="A81" i="17"/>
  <c r="E80" i="17"/>
  <c r="D80" i="17"/>
  <c r="F81" i="17" s="1"/>
  <c r="D80" i="16"/>
  <c r="F81" i="16" s="1"/>
  <c r="B82" i="16"/>
  <c r="A81" i="16"/>
  <c r="E80" i="16"/>
  <c r="A82" i="17" l="1"/>
  <c r="B83" i="17"/>
  <c r="E81" i="17"/>
  <c r="D81" i="17"/>
  <c r="F82" i="17" s="1"/>
  <c r="A82" i="16"/>
  <c r="E81" i="16"/>
  <c r="B83" i="16"/>
  <c r="D81" i="16"/>
  <c r="F82" i="16" s="1"/>
  <c r="B84" i="17" l="1"/>
  <c r="A83" i="17"/>
  <c r="E82" i="17"/>
  <c r="D82" i="17"/>
  <c r="F83" i="17" s="1"/>
  <c r="B84" i="16"/>
  <c r="A83" i="16"/>
  <c r="E82" i="16"/>
  <c r="D82" i="16"/>
  <c r="F83" i="16" s="1"/>
  <c r="B85" i="17" l="1"/>
  <c r="A84" i="17"/>
  <c r="E83" i="17"/>
  <c r="D83" i="17"/>
  <c r="F84" i="17" s="1"/>
  <c r="E83" i="16"/>
  <c r="D83" i="16"/>
  <c r="F84" i="16" s="1"/>
  <c r="B85" i="16"/>
  <c r="A84" i="16"/>
  <c r="B86" i="17" l="1"/>
  <c r="A85" i="17"/>
  <c r="E84" i="17"/>
  <c r="D84" i="17"/>
  <c r="F85" i="17" s="1"/>
  <c r="D84" i="16"/>
  <c r="F85" i="16" s="1"/>
  <c r="B86" i="16"/>
  <c r="A85" i="16"/>
  <c r="E84" i="16"/>
  <c r="A86" i="17" l="1"/>
  <c r="B87" i="17"/>
  <c r="D85" i="17"/>
  <c r="F86" i="17" s="1"/>
  <c r="E85" i="17"/>
  <c r="A86" i="16"/>
  <c r="D85" i="16"/>
  <c r="F86" i="16" s="1"/>
  <c r="B87" i="16"/>
  <c r="E85" i="16"/>
  <c r="B88" i="17" l="1"/>
  <c r="A87" i="17"/>
  <c r="D86" i="17"/>
  <c r="F87" i="17" s="1"/>
  <c r="E86" i="17"/>
  <c r="D86" i="16"/>
  <c r="F87" i="16" s="1"/>
  <c r="B88" i="16"/>
  <c r="A87" i="16"/>
  <c r="E86" i="16"/>
  <c r="A88" i="17" l="1"/>
  <c r="B89" i="17"/>
  <c r="D87" i="17"/>
  <c r="F88" i="17" s="1"/>
  <c r="E87" i="17"/>
  <c r="E87" i="16"/>
  <c r="D87" i="16"/>
  <c r="F88" i="16" s="1"/>
  <c r="B89" i="16"/>
  <c r="A88" i="16"/>
  <c r="B90" i="17" l="1"/>
  <c r="A89" i="17"/>
  <c r="D88" i="17"/>
  <c r="F89" i="17" s="1"/>
  <c r="E88" i="17"/>
  <c r="D88" i="16"/>
  <c r="F89" i="16" s="1"/>
  <c r="B90" i="16"/>
  <c r="A89" i="16"/>
  <c r="E88" i="16"/>
  <c r="B91" i="17" l="1"/>
  <c r="A90" i="17"/>
  <c r="E89" i="17"/>
  <c r="D89" i="17"/>
  <c r="F90" i="17" s="1"/>
  <c r="A90" i="16"/>
  <c r="E89" i="16"/>
  <c r="B91" i="16"/>
  <c r="D89" i="16"/>
  <c r="F90" i="16" s="1"/>
  <c r="B92" i="17" l="1"/>
  <c r="A91" i="17"/>
  <c r="E90" i="17"/>
  <c r="D90" i="17"/>
  <c r="F91" i="17" s="1"/>
  <c r="B92" i="16"/>
  <c r="A91" i="16"/>
  <c r="E90" i="16"/>
  <c r="D90" i="16"/>
  <c r="F91" i="16" s="1"/>
  <c r="B93" i="17" l="1"/>
  <c r="A92" i="17"/>
  <c r="D91" i="17"/>
  <c r="F92" i="17" s="1"/>
  <c r="E91" i="17"/>
  <c r="E91" i="16"/>
  <c r="D91" i="16"/>
  <c r="F92" i="16" s="1"/>
  <c r="B93" i="16"/>
  <c r="A92" i="16"/>
  <c r="B94" i="17" l="1"/>
  <c r="A93" i="17"/>
  <c r="E92" i="17"/>
  <c r="D92" i="17"/>
  <c r="F93" i="17" s="1"/>
  <c r="B94" i="16"/>
  <c r="A93" i="16"/>
  <c r="E92" i="16"/>
  <c r="D92" i="16"/>
  <c r="F93" i="16" s="1"/>
  <c r="A94" i="17" l="1"/>
  <c r="B95" i="17"/>
  <c r="D93" i="17"/>
  <c r="F94" i="17" s="1"/>
  <c r="E93" i="17"/>
  <c r="A94" i="16"/>
  <c r="E93" i="16"/>
  <c r="B95" i="16"/>
  <c r="D93" i="16"/>
  <c r="F94" i="16" s="1"/>
  <c r="B96" i="17" l="1"/>
  <c r="A95" i="17"/>
  <c r="D94" i="17"/>
  <c r="F95" i="17" s="1"/>
  <c r="E94" i="17"/>
  <c r="D94" i="16"/>
  <c r="F95" i="16" s="1"/>
  <c r="B96" i="16"/>
  <c r="A95" i="16"/>
  <c r="E94" i="16"/>
  <c r="A96" i="17" l="1"/>
  <c r="B97" i="17"/>
  <c r="E95" i="17"/>
  <c r="D95" i="17"/>
  <c r="F96" i="17" s="1"/>
  <c r="E95" i="16"/>
  <c r="D95" i="16"/>
  <c r="F96" i="16" s="1"/>
  <c r="B97" i="16"/>
  <c r="A96" i="16"/>
  <c r="B98" i="17" l="1"/>
  <c r="A97" i="17"/>
  <c r="E96" i="17"/>
  <c r="D96" i="17"/>
  <c r="F97" i="17" s="1"/>
  <c r="D96" i="16"/>
  <c r="F97" i="16" s="1"/>
  <c r="B98" i="16"/>
  <c r="A97" i="16"/>
  <c r="E96" i="16"/>
  <c r="A98" i="17" l="1"/>
  <c r="B99" i="17"/>
  <c r="D97" i="17"/>
  <c r="F98" i="17" s="1"/>
  <c r="E97" i="17"/>
  <c r="A98" i="16"/>
  <c r="E97" i="16"/>
  <c r="B99" i="16"/>
  <c r="D97" i="16"/>
  <c r="F98" i="16" s="1"/>
  <c r="B100" i="17" l="1"/>
  <c r="A99" i="17"/>
  <c r="D98" i="17"/>
  <c r="F99" i="17" s="1"/>
  <c r="E98" i="17"/>
  <c r="D98" i="16"/>
  <c r="F99" i="16" s="1"/>
  <c r="B100" i="16"/>
  <c r="A99" i="16"/>
  <c r="E98" i="16"/>
  <c r="B101" i="17" l="1"/>
  <c r="A100" i="17"/>
  <c r="D99" i="17"/>
  <c r="F100" i="17" s="1"/>
  <c r="E99" i="17"/>
  <c r="E99" i="16"/>
  <c r="D99" i="16"/>
  <c r="F100" i="16" s="1"/>
  <c r="B101" i="16"/>
  <c r="A100" i="16"/>
  <c r="B102" i="17" l="1"/>
  <c r="A101" i="17"/>
  <c r="D100" i="17"/>
  <c r="F101" i="17" s="1"/>
  <c r="E100" i="17"/>
  <c r="D100" i="16"/>
  <c r="F101" i="16" s="1"/>
  <c r="B102" i="16"/>
  <c r="A101" i="16"/>
  <c r="E100" i="16"/>
  <c r="A102" i="17" l="1"/>
  <c r="B103" i="17"/>
  <c r="E101" i="17"/>
  <c r="D101" i="17"/>
  <c r="F102" i="17" s="1"/>
  <c r="A102" i="16"/>
  <c r="E101" i="16"/>
  <c r="B103" i="16"/>
  <c r="D101" i="16"/>
  <c r="F102" i="16" s="1"/>
  <c r="B104" i="17" l="1"/>
  <c r="A103" i="17"/>
  <c r="E102" i="17"/>
  <c r="D102" i="17"/>
  <c r="F103" i="17" s="1"/>
  <c r="D102" i="16"/>
  <c r="F103" i="16" s="1"/>
  <c r="B104" i="16"/>
  <c r="A103" i="16"/>
  <c r="E102" i="16"/>
  <c r="A104" i="17" l="1"/>
  <c r="B105" i="17"/>
  <c r="D103" i="17"/>
  <c r="F104" i="17" s="1"/>
  <c r="E103" i="17"/>
  <c r="E103" i="16"/>
  <c r="D103" i="16"/>
  <c r="F104" i="16" s="1"/>
  <c r="B105" i="16"/>
  <c r="A104" i="16"/>
  <c r="B106" i="17" l="1"/>
  <c r="A105" i="17"/>
  <c r="E104" i="17"/>
  <c r="D104" i="17"/>
  <c r="F105" i="17" s="1"/>
  <c r="D104" i="16"/>
  <c r="F105" i="16" s="1"/>
  <c r="B106" i="16"/>
  <c r="A105" i="16"/>
  <c r="E104" i="16"/>
  <c r="B107" i="17" l="1"/>
  <c r="A106" i="17"/>
  <c r="D105" i="17"/>
  <c r="F106" i="17" s="1"/>
  <c r="E105" i="17"/>
  <c r="A106" i="16"/>
  <c r="E105" i="16"/>
  <c r="B107" i="16"/>
  <c r="D105" i="16"/>
  <c r="F106" i="16" s="1"/>
  <c r="B108" i="17" l="1"/>
  <c r="A107" i="17"/>
  <c r="D106" i="17"/>
  <c r="F107" i="17" s="1"/>
  <c r="E106" i="17"/>
  <c r="D106" i="16"/>
  <c r="F107" i="16" s="1"/>
  <c r="B108" i="16"/>
  <c r="A107" i="16"/>
  <c r="E106" i="16"/>
  <c r="B109" i="17" l="1"/>
  <c r="A108" i="17"/>
  <c r="E107" i="17"/>
  <c r="D107" i="17"/>
  <c r="F108" i="17" s="1"/>
  <c r="E107" i="16"/>
  <c r="D107" i="16"/>
  <c r="F108" i="16" s="1"/>
  <c r="B109" i="16"/>
  <c r="A108" i="16"/>
  <c r="B110" i="17" l="1"/>
  <c r="A109" i="17"/>
  <c r="E108" i="17"/>
  <c r="D108" i="17"/>
  <c r="F109" i="17" s="1"/>
  <c r="D108" i="16"/>
  <c r="F109" i="16" s="1"/>
  <c r="B110" i="16"/>
  <c r="A109" i="16"/>
  <c r="E108" i="16"/>
  <c r="A110" i="17" l="1"/>
  <c r="B111" i="17"/>
  <c r="E109" i="17"/>
  <c r="D109" i="17"/>
  <c r="F110" i="17" s="1"/>
  <c r="A110" i="16"/>
  <c r="E109" i="16"/>
  <c r="B111" i="16"/>
  <c r="D109" i="16"/>
  <c r="F110" i="16" s="1"/>
  <c r="B112" i="17" l="1"/>
  <c r="A111" i="17"/>
  <c r="D110" i="17"/>
  <c r="F111" i="17" s="1"/>
  <c r="E110" i="17"/>
  <c r="D110" i="16"/>
  <c r="F111" i="16" s="1"/>
  <c r="B112" i="16"/>
  <c r="A111" i="16"/>
  <c r="E110" i="16"/>
  <c r="B113" i="17" l="1"/>
  <c r="A112" i="17"/>
  <c r="E111" i="17"/>
  <c r="D111" i="17"/>
  <c r="F112" i="17" s="1"/>
  <c r="D111" i="16"/>
  <c r="F112" i="16" s="1"/>
  <c r="B113" i="16"/>
  <c r="E111" i="16"/>
  <c r="A112" i="16"/>
  <c r="B114" i="17" l="1"/>
  <c r="A113" i="17"/>
  <c r="E112" i="17"/>
  <c r="D112" i="17"/>
  <c r="F113" i="17" s="1"/>
  <c r="D112" i="16"/>
  <c r="F113" i="16" s="1"/>
  <c r="B114" i="16"/>
  <c r="A113" i="16"/>
  <c r="E112" i="16"/>
  <c r="A114" i="17" l="1"/>
  <c r="B115" i="17"/>
  <c r="D113" i="17"/>
  <c r="F114" i="17" s="1"/>
  <c r="E113" i="17"/>
  <c r="A114" i="16"/>
  <c r="E113" i="16"/>
  <c r="B115" i="16"/>
  <c r="D113" i="16"/>
  <c r="F114" i="16" s="1"/>
  <c r="B116" i="17" l="1"/>
  <c r="A115" i="17"/>
  <c r="E114" i="17"/>
  <c r="D114" i="17"/>
  <c r="F115" i="17" s="1"/>
  <c r="B116" i="16"/>
  <c r="A115" i="16"/>
  <c r="E114" i="16"/>
  <c r="D114" i="16"/>
  <c r="F115" i="16" s="1"/>
  <c r="B117" i="17" l="1"/>
  <c r="A116" i="17"/>
  <c r="E115" i="17"/>
  <c r="D115" i="17"/>
  <c r="F116" i="17" s="1"/>
  <c r="E115" i="16"/>
  <c r="D115" i="16"/>
  <c r="F116" i="16" s="1"/>
  <c r="B117" i="16"/>
  <c r="A116" i="16"/>
  <c r="B118" i="17" l="1"/>
  <c r="A117" i="17"/>
  <c r="D116" i="17"/>
  <c r="F117" i="17" s="1"/>
  <c r="E116" i="17"/>
  <c r="D116" i="16"/>
  <c r="F117" i="16" s="1"/>
  <c r="B118" i="16"/>
  <c r="A117" i="16"/>
  <c r="E116" i="16"/>
  <c r="A118" i="17" l="1"/>
  <c r="B119" i="17"/>
  <c r="D117" i="17"/>
  <c r="F118" i="17" s="1"/>
  <c r="E117" i="17"/>
  <c r="A118" i="16"/>
  <c r="E117" i="16"/>
  <c r="B119" i="16"/>
  <c r="D117" i="16"/>
  <c r="F118" i="16" s="1"/>
  <c r="B120" i="17" l="1"/>
  <c r="A119" i="17"/>
  <c r="E118" i="17"/>
  <c r="D118" i="17"/>
  <c r="F119" i="17" s="1"/>
  <c r="D118" i="16"/>
  <c r="F119" i="16" s="1"/>
  <c r="B120" i="16"/>
  <c r="A119" i="16"/>
  <c r="E118" i="16"/>
  <c r="A120" i="17" l="1"/>
  <c r="B121" i="17"/>
  <c r="D119" i="17"/>
  <c r="F120" i="17" s="1"/>
  <c r="E119" i="17"/>
  <c r="E119" i="16"/>
  <c r="D119" i="16"/>
  <c r="F120" i="16" s="1"/>
  <c r="B121" i="16"/>
  <c r="A120" i="16"/>
  <c r="B122" i="17" l="1"/>
  <c r="A121" i="17"/>
  <c r="E120" i="17"/>
  <c r="D120" i="17"/>
  <c r="F121" i="17" s="1"/>
  <c r="D120" i="16"/>
  <c r="F121" i="16" s="1"/>
  <c r="B122" i="16"/>
  <c r="A121" i="16"/>
  <c r="E120" i="16"/>
  <c r="B123" i="17" l="1"/>
  <c r="A122" i="17"/>
  <c r="E121" i="17"/>
  <c r="D121" i="17"/>
  <c r="F122" i="17" s="1"/>
  <c r="A122" i="16"/>
  <c r="E121" i="16"/>
  <c r="B123" i="16"/>
  <c r="D121" i="16"/>
  <c r="F122" i="16" s="1"/>
  <c r="B124" i="17" l="1"/>
  <c r="A123" i="17"/>
  <c r="E122" i="17"/>
  <c r="D122" i="17"/>
  <c r="F123" i="17" s="1"/>
  <c r="D122" i="16"/>
  <c r="F123" i="16" s="1"/>
  <c r="B124" i="16"/>
  <c r="A123" i="16"/>
  <c r="E122" i="16"/>
  <c r="B125" i="17" l="1"/>
  <c r="A124" i="17"/>
  <c r="E123" i="17"/>
  <c r="D123" i="17"/>
  <c r="F124" i="17" s="1"/>
  <c r="E123" i="16"/>
  <c r="D123" i="16"/>
  <c r="F124" i="16" s="1"/>
  <c r="B125" i="16"/>
  <c r="A124" i="16"/>
  <c r="B126" i="17" l="1"/>
  <c r="A125" i="17"/>
  <c r="D124" i="17"/>
  <c r="F125" i="17" s="1"/>
  <c r="E124" i="17"/>
  <c r="D124" i="16"/>
  <c r="F125" i="16" s="1"/>
  <c r="B126" i="16"/>
  <c r="A125" i="16"/>
  <c r="E124" i="16"/>
  <c r="A126" i="17" l="1"/>
  <c r="B127" i="17"/>
  <c r="E125" i="17"/>
  <c r="D125" i="17"/>
  <c r="F126" i="17" s="1"/>
  <c r="A126" i="16"/>
  <c r="E125" i="16"/>
  <c r="B127" i="16"/>
  <c r="D125" i="16"/>
  <c r="F126" i="16" s="1"/>
  <c r="B128" i="17" l="1"/>
  <c r="A127" i="17"/>
  <c r="E126" i="17"/>
  <c r="D126" i="17"/>
  <c r="F127" i="17" s="1"/>
  <c r="D126" i="16"/>
  <c r="F127" i="16" s="1"/>
  <c r="B128" i="16"/>
  <c r="A127" i="16"/>
  <c r="E126" i="16"/>
  <c r="A128" i="17" l="1"/>
  <c r="B129" i="17"/>
  <c r="E127" i="17"/>
  <c r="D127" i="17"/>
  <c r="F128" i="17" s="1"/>
  <c r="E127" i="16"/>
  <c r="D127" i="16"/>
  <c r="F128" i="16" s="1"/>
  <c r="B129" i="16"/>
  <c r="A128" i="16"/>
  <c r="B130" i="17" l="1"/>
  <c r="A129" i="17"/>
  <c r="E128" i="17"/>
  <c r="D128" i="17"/>
  <c r="F129" i="17" s="1"/>
  <c r="D128" i="16"/>
  <c r="F129" i="16" s="1"/>
  <c r="B130" i="16"/>
  <c r="A129" i="16"/>
  <c r="E128" i="16"/>
  <c r="A130" i="17" l="1"/>
  <c r="B131" i="17"/>
  <c r="E129" i="17"/>
  <c r="D129" i="17"/>
  <c r="F130" i="17" s="1"/>
  <c r="A130" i="16"/>
  <c r="E129" i="16"/>
  <c r="B131" i="16"/>
  <c r="D129" i="16"/>
  <c r="F130" i="16" s="1"/>
  <c r="B132" i="17" l="1"/>
  <c r="A131" i="17"/>
  <c r="E130" i="17"/>
  <c r="D130" i="17"/>
  <c r="F131" i="17" s="1"/>
  <c r="D130" i="16"/>
  <c r="F131" i="16" s="1"/>
  <c r="B132" i="16"/>
  <c r="A131" i="16"/>
  <c r="E130" i="16"/>
  <c r="B133" i="17" l="1"/>
  <c r="A132" i="17"/>
  <c r="E131" i="17"/>
  <c r="D131" i="17"/>
  <c r="F132" i="17" s="1"/>
  <c r="E131" i="16"/>
  <c r="D131" i="16"/>
  <c r="F132" i="16" s="1"/>
  <c r="B133" i="16"/>
  <c r="A132" i="16"/>
  <c r="B134" i="17" l="1"/>
  <c r="A133" i="17"/>
  <c r="E132" i="17"/>
  <c r="D132" i="17"/>
  <c r="F133" i="17" s="1"/>
  <c r="D132" i="16"/>
  <c r="F133" i="16" s="1"/>
  <c r="B134" i="16"/>
  <c r="A133" i="16"/>
  <c r="E132" i="16"/>
  <c r="A134" i="17" l="1"/>
  <c r="B135" i="17"/>
  <c r="E133" i="17"/>
  <c r="D133" i="17"/>
  <c r="F134" i="17" s="1"/>
  <c r="A134" i="16"/>
  <c r="E133" i="16"/>
  <c r="B135" i="16"/>
  <c r="D133" i="16"/>
  <c r="F134" i="16" s="1"/>
  <c r="B136" i="17" l="1"/>
  <c r="A135" i="17"/>
  <c r="E134" i="17"/>
  <c r="D134" i="17"/>
  <c r="F135" i="17" s="1"/>
  <c r="D134" i="16"/>
  <c r="F135" i="16" s="1"/>
  <c r="B136" i="16"/>
  <c r="A135" i="16"/>
  <c r="E134" i="16"/>
  <c r="A136" i="17" l="1"/>
  <c r="B137" i="17"/>
  <c r="D135" i="17"/>
  <c r="F136" i="17" s="1"/>
  <c r="E135" i="17"/>
  <c r="D135" i="16"/>
  <c r="F136" i="16" s="1"/>
  <c r="A136" i="16"/>
  <c r="E135" i="16"/>
  <c r="B137" i="16"/>
  <c r="B138" i="17" l="1"/>
  <c r="A137" i="17"/>
  <c r="E136" i="17"/>
  <c r="D136" i="17"/>
  <c r="F137" i="17" s="1"/>
  <c r="D136" i="16"/>
  <c r="F137" i="16" s="1"/>
  <c r="B138" i="16"/>
  <c r="A137" i="16"/>
  <c r="E136" i="16"/>
  <c r="B139" i="17" l="1"/>
  <c r="A138" i="17"/>
  <c r="E137" i="17"/>
  <c r="D137" i="17"/>
  <c r="F138" i="17" s="1"/>
  <c r="A138" i="16"/>
  <c r="E137" i="16"/>
  <c r="B139" i="16"/>
  <c r="D137" i="16"/>
  <c r="F138" i="16" s="1"/>
  <c r="B140" i="17" l="1"/>
  <c r="A139" i="17"/>
  <c r="D138" i="17"/>
  <c r="F139" i="17" s="1"/>
  <c r="E138" i="17"/>
  <c r="A139" i="16"/>
  <c r="B140" i="16"/>
  <c r="E138" i="16"/>
  <c r="D138" i="16"/>
  <c r="F139" i="16" s="1"/>
  <c r="B141" i="17" l="1"/>
  <c r="A140" i="17"/>
  <c r="D139" i="17"/>
  <c r="F140" i="17" s="1"/>
  <c r="E139" i="17"/>
  <c r="A140" i="16"/>
  <c r="E139" i="16"/>
  <c r="B141" i="16"/>
  <c r="D139" i="16"/>
  <c r="F140" i="16" s="1"/>
  <c r="B142" i="17" l="1"/>
  <c r="A141" i="17"/>
  <c r="E140" i="17"/>
  <c r="D140" i="17"/>
  <c r="F141" i="17" s="1"/>
  <c r="D140" i="16"/>
  <c r="F141" i="16" s="1"/>
  <c r="B142" i="16"/>
  <c r="A141" i="16"/>
  <c r="E140" i="16"/>
  <c r="A142" i="17" l="1"/>
  <c r="B143" i="17"/>
  <c r="E141" i="17"/>
  <c r="D141" i="17"/>
  <c r="F142" i="17" s="1"/>
  <c r="A142" i="16"/>
  <c r="E141" i="16"/>
  <c r="B143" i="16"/>
  <c r="D141" i="16"/>
  <c r="F142" i="16" s="1"/>
  <c r="B144" i="17" l="1"/>
  <c r="A143" i="17"/>
  <c r="E142" i="17"/>
  <c r="D142" i="17"/>
  <c r="F143" i="17" s="1"/>
  <c r="A143" i="16"/>
  <c r="B144" i="16"/>
  <c r="E142" i="16"/>
  <c r="D142" i="16"/>
  <c r="F143" i="16" s="1"/>
  <c r="A144" i="17" l="1"/>
  <c r="B145" i="17"/>
  <c r="D143" i="17"/>
  <c r="F144" i="17" s="1"/>
  <c r="E143" i="17"/>
  <c r="A144" i="16"/>
  <c r="E143" i="16"/>
  <c r="B145" i="16"/>
  <c r="D143" i="16"/>
  <c r="F144" i="16" s="1"/>
  <c r="B146" i="17" l="1"/>
  <c r="A145" i="17"/>
  <c r="E144" i="17"/>
  <c r="D144" i="17"/>
  <c r="F145" i="17" s="1"/>
  <c r="D144" i="16"/>
  <c r="F145" i="16" s="1"/>
  <c r="B146" i="16"/>
  <c r="A145" i="16"/>
  <c r="E144" i="16"/>
  <c r="A146" i="17" l="1"/>
  <c r="B147" i="17"/>
  <c r="D145" i="17"/>
  <c r="F146" i="17" s="1"/>
  <c r="E145" i="17"/>
  <c r="A146" i="16"/>
  <c r="E145" i="16"/>
  <c r="B147" i="16"/>
  <c r="D145" i="16"/>
  <c r="F146" i="16" s="1"/>
  <c r="B148" i="17" l="1"/>
  <c r="A147" i="17"/>
  <c r="D146" i="17"/>
  <c r="F147" i="17" s="1"/>
  <c r="E146" i="17"/>
  <c r="A147" i="16"/>
  <c r="E146" i="16"/>
  <c r="D146" i="16"/>
  <c r="F147" i="16" s="1"/>
  <c r="B148" i="16"/>
  <c r="A148" i="17" l="1"/>
  <c r="B149" i="17"/>
  <c r="E147" i="17"/>
  <c r="D147" i="17"/>
  <c r="F148" i="17" s="1"/>
  <c r="E147" i="16"/>
  <c r="D147" i="16"/>
  <c r="F148" i="16" s="1"/>
  <c r="B149" i="16"/>
  <c r="A148" i="16"/>
  <c r="B150" i="17" l="1"/>
  <c r="A149" i="17"/>
  <c r="E148" i="17"/>
  <c r="D148" i="17"/>
  <c r="F149" i="17" s="1"/>
  <c r="D148" i="16"/>
  <c r="F149" i="16" s="1"/>
  <c r="B150" i="16"/>
  <c r="A149" i="16"/>
  <c r="E148" i="16"/>
  <c r="A150" i="17" l="1"/>
  <c r="B151" i="17"/>
  <c r="E149" i="17"/>
  <c r="D149" i="17"/>
  <c r="F150" i="17" s="1"/>
  <c r="A150" i="16"/>
  <c r="D149" i="16"/>
  <c r="F150" i="16" s="1"/>
  <c r="B151" i="16"/>
  <c r="E149" i="16"/>
  <c r="B152" i="17" l="1"/>
  <c r="A151" i="17"/>
  <c r="D150" i="17"/>
  <c r="F151" i="17" s="1"/>
  <c r="E150" i="17"/>
  <c r="D150" i="16"/>
  <c r="F151" i="16" s="1"/>
  <c r="B152" i="16"/>
  <c r="A151" i="16"/>
  <c r="E150" i="16"/>
  <c r="A152" i="17" l="1"/>
  <c r="B153" i="17"/>
  <c r="D151" i="17"/>
  <c r="F152" i="17" s="1"/>
  <c r="E151" i="17"/>
  <c r="E151" i="16"/>
  <c r="D151" i="16"/>
  <c r="F152" i="16" s="1"/>
  <c r="B153" i="16"/>
  <c r="A152" i="16"/>
  <c r="B154" i="17" l="1"/>
  <c r="A153" i="17"/>
  <c r="E152" i="17"/>
  <c r="D152" i="17"/>
  <c r="F153" i="17" s="1"/>
  <c r="D152" i="16"/>
  <c r="F153" i="16" s="1"/>
  <c r="B154" i="16"/>
  <c r="A153" i="16"/>
  <c r="E152" i="16"/>
  <c r="B155" i="17" l="1"/>
  <c r="A154" i="17"/>
  <c r="D153" i="17"/>
  <c r="F154" i="17" s="1"/>
  <c r="E153" i="17"/>
  <c r="E153" i="16"/>
  <c r="D153" i="16"/>
  <c r="F154" i="16" s="1"/>
  <c r="B155" i="16"/>
  <c r="A154" i="16"/>
  <c r="B156" i="17" l="1"/>
  <c r="A155" i="17"/>
  <c r="D154" i="17"/>
  <c r="F155" i="17" s="1"/>
  <c r="E154" i="17"/>
  <c r="B156" i="16"/>
  <c r="E154" i="16"/>
  <c r="D154" i="16"/>
  <c r="F155" i="16" s="1"/>
  <c r="A155" i="16"/>
  <c r="B157" i="17" l="1"/>
  <c r="A156" i="17"/>
  <c r="E155" i="17"/>
  <c r="D155" i="17"/>
  <c r="F156" i="17" s="1"/>
  <c r="A156" i="16"/>
  <c r="E155" i="16"/>
  <c r="B157" i="16"/>
  <c r="D155" i="16"/>
  <c r="F156" i="16" s="1"/>
  <c r="B158" i="17" l="1"/>
  <c r="A157" i="17"/>
  <c r="D156" i="17"/>
  <c r="F157" i="17" s="1"/>
  <c r="E156" i="17"/>
  <c r="D156" i="16"/>
  <c r="F157" i="16" s="1"/>
  <c r="A157" i="16"/>
  <c r="B158" i="16"/>
  <c r="E156" i="16"/>
  <c r="A158" i="17" l="1"/>
  <c r="B159" i="17"/>
  <c r="D157" i="17"/>
  <c r="F158" i="17" s="1"/>
  <c r="E157" i="17"/>
  <c r="A158" i="16"/>
  <c r="E157" i="16"/>
  <c r="B159" i="16"/>
  <c r="D157" i="16"/>
  <c r="F158" i="16" s="1"/>
  <c r="B160" i="17" l="1"/>
  <c r="A159" i="17"/>
  <c r="D158" i="17"/>
  <c r="F159" i="17" s="1"/>
  <c r="E158" i="17"/>
  <c r="A159" i="16"/>
  <c r="B160" i="16"/>
  <c r="E158" i="16"/>
  <c r="D158" i="16"/>
  <c r="F159" i="16" s="1"/>
  <c r="A160" i="17" l="1"/>
  <c r="B161" i="17"/>
  <c r="E159" i="17"/>
  <c r="D159" i="17"/>
  <c r="F160" i="17" s="1"/>
  <c r="A160" i="16"/>
  <c r="E159" i="16"/>
  <c r="B161" i="16"/>
  <c r="D159" i="16"/>
  <c r="F160" i="16" s="1"/>
  <c r="B162" i="17" l="1"/>
  <c r="A161" i="17"/>
  <c r="D160" i="17"/>
  <c r="F161" i="17" s="1"/>
  <c r="E160" i="17"/>
  <c r="D160" i="16"/>
  <c r="F161" i="16" s="1"/>
  <c r="B162" i="16"/>
  <c r="A161" i="16"/>
  <c r="E160" i="16"/>
  <c r="A162" i="17" l="1"/>
  <c r="B163" i="17"/>
  <c r="E161" i="17"/>
  <c r="D161" i="17"/>
  <c r="F162" i="17" s="1"/>
  <c r="A162" i="16"/>
  <c r="E161" i="16"/>
  <c r="B163" i="16"/>
  <c r="D161" i="16"/>
  <c r="F162" i="16" s="1"/>
  <c r="B164" i="17" l="1"/>
  <c r="A163" i="17"/>
  <c r="E162" i="17"/>
  <c r="D162" i="17"/>
  <c r="F163" i="17" s="1"/>
  <c r="A163" i="16"/>
  <c r="B164" i="16"/>
  <c r="E162" i="16"/>
  <c r="D162" i="16"/>
  <c r="F163" i="16" s="1"/>
  <c r="B165" i="17" l="1"/>
  <c r="A164" i="17"/>
  <c r="E163" i="17"/>
  <c r="D163" i="17"/>
  <c r="F164" i="17" s="1"/>
  <c r="E163" i="16"/>
  <c r="D163" i="16"/>
  <c r="F164" i="16" s="1"/>
  <c r="B165" i="16"/>
  <c r="A164" i="16"/>
  <c r="B166" i="17" l="1"/>
  <c r="A165" i="17"/>
  <c r="D164" i="17"/>
  <c r="F165" i="17" s="1"/>
  <c r="E164" i="17"/>
  <c r="D164" i="16"/>
  <c r="G164" i="16" s="1"/>
  <c r="J164" i="16" s="1"/>
  <c r="A165" i="16"/>
  <c r="B166" i="16"/>
  <c r="E164" i="16"/>
  <c r="H164" i="16" s="1"/>
  <c r="A166" i="17" l="1"/>
  <c r="B167" i="17"/>
  <c r="E165" i="17"/>
  <c r="D165" i="17"/>
  <c r="F166" i="17" s="1"/>
  <c r="A166" i="16"/>
  <c r="D165" i="16"/>
  <c r="B167" i="16"/>
  <c r="E165" i="16"/>
  <c r="F165" i="16"/>
  <c r="B168" i="17" l="1"/>
  <c r="A167" i="17"/>
  <c r="D166" i="17"/>
  <c r="F167" i="17" s="1"/>
  <c r="E166" i="17"/>
  <c r="E166" i="16"/>
  <c r="B168" i="16"/>
  <c r="A167" i="16"/>
  <c r="D166" i="16"/>
  <c r="F166" i="16"/>
  <c r="A168" i="17" l="1"/>
  <c r="B169" i="17"/>
  <c r="D167" i="17"/>
  <c r="F168" i="17" s="1"/>
  <c r="E167" i="17"/>
  <c r="A168" i="16"/>
  <c r="D167" i="16"/>
  <c r="B169" i="16"/>
  <c r="E167" i="16"/>
  <c r="F167" i="16"/>
  <c r="B170" i="17" l="1"/>
  <c r="A169" i="17"/>
  <c r="D168" i="17"/>
  <c r="F169" i="17" s="1"/>
  <c r="E168" i="17"/>
  <c r="E168" i="16"/>
  <c r="B170" i="16"/>
  <c r="A169" i="16"/>
  <c r="D168" i="16"/>
  <c r="F168" i="16"/>
  <c r="B171" i="17" l="1"/>
  <c r="A170" i="17"/>
  <c r="E169" i="17"/>
  <c r="D169" i="17"/>
  <c r="F170" i="17" s="1"/>
  <c r="A170" i="16"/>
  <c r="E169" i="16"/>
  <c r="B171" i="16"/>
  <c r="D169" i="16"/>
  <c r="F169" i="16"/>
  <c r="B172" i="17" l="1"/>
  <c r="A171" i="17"/>
  <c r="E170" i="17"/>
  <c r="D170" i="17"/>
  <c r="F171" i="17" s="1"/>
  <c r="E170" i="16"/>
  <c r="B172" i="16"/>
  <c r="A171" i="16"/>
  <c r="D170" i="16"/>
  <c r="F170" i="16"/>
  <c r="B173" i="17" l="1"/>
  <c r="A172" i="17"/>
  <c r="D171" i="17"/>
  <c r="F172" i="17" s="1"/>
  <c r="E171" i="17"/>
  <c r="A172" i="16"/>
  <c r="D171" i="16"/>
  <c r="B173" i="16"/>
  <c r="E171" i="16"/>
  <c r="F171" i="16"/>
  <c r="A173" i="17" l="1"/>
  <c r="B174" i="17"/>
  <c r="D172" i="17"/>
  <c r="F173" i="17" s="1"/>
  <c r="E172" i="17"/>
  <c r="E172" i="16"/>
  <c r="B174" i="16"/>
  <c r="A173" i="16"/>
  <c r="D172" i="16"/>
  <c r="F172" i="16"/>
  <c r="B175" i="17" l="1"/>
  <c r="A174" i="17"/>
  <c r="E173" i="17"/>
  <c r="D173" i="17"/>
  <c r="F174" i="17" s="1"/>
  <c r="E173" i="16"/>
  <c r="D173" i="16"/>
  <c r="B175" i="16"/>
  <c r="A174" i="16"/>
  <c r="F173" i="16"/>
  <c r="A175" i="17" l="1"/>
  <c r="B176" i="17"/>
  <c r="D174" i="17"/>
  <c r="F175" i="17" s="1"/>
  <c r="E174" i="17"/>
  <c r="D174" i="16"/>
  <c r="B176" i="16"/>
  <c r="A175" i="16"/>
  <c r="E174" i="16"/>
  <c r="F174" i="16"/>
  <c r="F175" i="16" l="1"/>
  <c r="A176" i="17"/>
  <c r="B177" i="17"/>
  <c r="D175" i="17"/>
  <c r="F176" i="17" s="1"/>
  <c r="E175" i="17"/>
  <c r="D175" i="16"/>
  <c r="F176" i="16" s="1"/>
  <c r="B177" i="16"/>
  <c r="A176" i="16"/>
  <c r="E175" i="16"/>
  <c r="A177" i="17" l="1"/>
  <c r="B178" i="17"/>
  <c r="E176" i="17"/>
  <c r="D176" i="17"/>
  <c r="F177" i="17" s="1"/>
  <c r="E176" i="16"/>
  <c r="B178" i="16"/>
  <c r="A177" i="16"/>
  <c r="D176" i="16"/>
  <c r="F177" i="16" s="1"/>
  <c r="B179" i="17" l="1"/>
  <c r="A178" i="17"/>
  <c r="D177" i="17"/>
  <c r="F178" i="17" s="1"/>
  <c r="E177" i="17"/>
  <c r="A178" i="16"/>
  <c r="D177" i="16"/>
  <c r="F178" i="16" s="1"/>
  <c r="B179" i="16"/>
  <c r="E177" i="16"/>
  <c r="A179" i="17" l="1"/>
  <c r="B180" i="17"/>
  <c r="E178" i="17"/>
  <c r="D178" i="17"/>
  <c r="F179" i="17" s="1"/>
  <c r="B180" i="16"/>
  <c r="A179" i="16"/>
  <c r="D178" i="16"/>
  <c r="F179" i="16" s="1"/>
  <c r="E178" i="16"/>
  <c r="B181" i="17" l="1"/>
  <c r="A180" i="17"/>
  <c r="D179" i="17"/>
  <c r="F180" i="17" s="1"/>
  <c r="E179" i="17"/>
  <c r="A180" i="16"/>
  <c r="D179" i="16"/>
  <c r="F180" i="16" s="1"/>
  <c r="B181" i="16"/>
  <c r="E179" i="16"/>
  <c r="A181" i="17" l="1"/>
  <c r="B182" i="17"/>
  <c r="E180" i="17"/>
  <c r="D180" i="17"/>
  <c r="F181" i="17" s="1"/>
  <c r="E180" i="16"/>
  <c r="B182" i="16"/>
  <c r="A181" i="16"/>
  <c r="D180" i="16"/>
  <c r="F181" i="16" s="1"/>
  <c r="B183" i="17" l="1"/>
  <c r="A182" i="17"/>
  <c r="D181" i="17"/>
  <c r="F182" i="17" s="1"/>
  <c r="E181" i="17"/>
  <c r="A182" i="16"/>
  <c r="D181" i="16"/>
  <c r="F182" i="16" s="1"/>
  <c r="B183" i="16"/>
  <c r="E181" i="16"/>
  <c r="A183" i="17" l="1"/>
  <c r="B184" i="17"/>
  <c r="E182" i="17"/>
  <c r="D182" i="17"/>
  <c r="F183" i="17" s="1"/>
  <c r="E182" i="16"/>
  <c r="B184" i="16"/>
  <c r="A183" i="16"/>
  <c r="D182" i="16"/>
  <c r="F183" i="16" s="1"/>
  <c r="B185" i="17" l="1"/>
  <c r="A184" i="17"/>
  <c r="E183" i="17"/>
  <c r="D183" i="17"/>
  <c r="F184" i="17" s="1"/>
  <c r="A184" i="16"/>
  <c r="D183" i="16"/>
  <c r="F184" i="16" s="1"/>
  <c r="B185" i="16"/>
  <c r="E183" i="16"/>
  <c r="A185" i="17" l="1"/>
  <c r="B186" i="17"/>
  <c r="E184" i="17"/>
  <c r="D184" i="17"/>
  <c r="F185" i="17" s="1"/>
  <c r="E184" i="16"/>
  <c r="B186" i="16"/>
  <c r="A185" i="16"/>
  <c r="D184" i="16"/>
  <c r="F185" i="16" s="1"/>
  <c r="B187" i="17" l="1"/>
  <c r="A186" i="17"/>
  <c r="D185" i="17"/>
  <c r="F186" i="17" s="1"/>
  <c r="E185" i="17"/>
  <c r="A186" i="16"/>
  <c r="E185" i="16"/>
  <c r="B187" i="16"/>
  <c r="D185" i="16"/>
  <c r="F186" i="16" s="1"/>
  <c r="A187" i="17" l="1"/>
  <c r="B188" i="17"/>
  <c r="D186" i="17"/>
  <c r="F187" i="17" s="1"/>
  <c r="E186" i="17"/>
  <c r="E186" i="16"/>
  <c r="B188" i="16"/>
  <c r="D186" i="16"/>
  <c r="F187" i="16" s="1"/>
  <c r="A187" i="16"/>
  <c r="B189" i="17" l="1"/>
  <c r="A188" i="17"/>
  <c r="E187" i="17"/>
  <c r="D187" i="17"/>
  <c r="F188" i="17" s="1"/>
  <c r="D187" i="16"/>
  <c r="F188" i="16" s="1"/>
  <c r="A188" i="16"/>
  <c r="B189" i="16"/>
  <c r="E187" i="16"/>
  <c r="A189" i="17" l="1"/>
  <c r="B190" i="17"/>
  <c r="E188" i="17"/>
  <c r="D188" i="17"/>
  <c r="F189" i="17" s="1"/>
  <c r="E188" i="16"/>
  <c r="A189" i="16"/>
  <c r="B190" i="16"/>
  <c r="D188" i="16"/>
  <c r="F189" i="16" s="1"/>
  <c r="B191" i="17" l="1"/>
  <c r="A190" i="17"/>
  <c r="E189" i="17"/>
  <c r="D189" i="17"/>
  <c r="F190" i="17" s="1"/>
  <c r="A190" i="16"/>
  <c r="E189" i="16"/>
  <c r="B191" i="16"/>
  <c r="D189" i="16"/>
  <c r="F190" i="16" s="1"/>
  <c r="A191" i="17" l="1"/>
  <c r="B192" i="17"/>
  <c r="E190" i="17"/>
  <c r="D190" i="17"/>
  <c r="F191" i="17" s="1"/>
  <c r="D190" i="16"/>
  <c r="F191" i="16" s="1"/>
  <c r="B192" i="16"/>
  <c r="A191" i="16"/>
  <c r="E190" i="16"/>
  <c r="B193" i="17" l="1"/>
  <c r="A192" i="17"/>
  <c r="D191" i="17"/>
  <c r="F192" i="17" s="1"/>
  <c r="E191" i="17"/>
  <c r="A192" i="16"/>
  <c r="D191" i="16"/>
  <c r="F192" i="16" s="1"/>
  <c r="B193" i="16"/>
  <c r="E191" i="16"/>
  <c r="A193" i="17" l="1"/>
  <c r="B194" i="17"/>
  <c r="E192" i="17"/>
  <c r="D192" i="17"/>
  <c r="F193" i="17" s="1"/>
  <c r="E192" i="16"/>
  <c r="B194" i="16"/>
  <c r="A193" i="16"/>
  <c r="D192" i="16"/>
  <c r="F193" i="16" s="1"/>
  <c r="B195" i="17" l="1"/>
  <c r="A194" i="17"/>
  <c r="D193" i="17"/>
  <c r="F194" i="17" s="1"/>
  <c r="E193" i="17"/>
  <c r="A194" i="16"/>
  <c r="D193" i="16"/>
  <c r="F194" i="16" s="1"/>
  <c r="B195" i="16"/>
  <c r="E193" i="16"/>
  <c r="A195" i="17" l="1"/>
  <c r="B196" i="17"/>
  <c r="D194" i="17"/>
  <c r="F195" i="17" s="1"/>
  <c r="E194" i="17"/>
  <c r="E194" i="16"/>
  <c r="B196" i="16"/>
  <c r="A195" i="16"/>
  <c r="D194" i="16"/>
  <c r="F195" i="16" s="1"/>
  <c r="B197" i="17" l="1"/>
  <c r="A196" i="17"/>
  <c r="E195" i="17"/>
  <c r="D195" i="17"/>
  <c r="F196" i="17" s="1"/>
  <c r="A196" i="16"/>
  <c r="D195" i="16"/>
  <c r="F196" i="16" s="1"/>
  <c r="B197" i="16"/>
  <c r="E195" i="16"/>
  <c r="A197" i="17" l="1"/>
  <c r="B198" i="17"/>
  <c r="E196" i="17"/>
  <c r="D196" i="17"/>
  <c r="F197" i="17" s="1"/>
  <c r="E196" i="16"/>
  <c r="A197" i="16"/>
  <c r="D196" i="16"/>
  <c r="F197" i="16" s="1"/>
  <c r="B198" i="16"/>
  <c r="B199" i="17" l="1"/>
  <c r="A198" i="17"/>
  <c r="E197" i="17"/>
  <c r="D197" i="17"/>
  <c r="F198" i="17" s="1"/>
  <c r="A198" i="16"/>
  <c r="D197" i="16"/>
  <c r="F198" i="16" s="1"/>
  <c r="B199" i="16"/>
  <c r="E197" i="16"/>
  <c r="A199" i="17" l="1"/>
  <c r="B200" i="17"/>
  <c r="D198" i="17"/>
  <c r="F199" i="17" s="1"/>
  <c r="E198" i="17"/>
  <c r="E198" i="16"/>
  <c r="B200" i="16"/>
  <c r="A199" i="16"/>
  <c r="D198" i="16"/>
  <c r="F199" i="16" s="1"/>
  <c r="B201" i="17" l="1"/>
  <c r="A200" i="17"/>
  <c r="E199" i="17"/>
  <c r="D199" i="17"/>
  <c r="F200" i="17" s="1"/>
  <c r="B201" i="16"/>
  <c r="D199" i="16"/>
  <c r="F200" i="16" s="1"/>
  <c r="A200" i="16"/>
  <c r="E199" i="16"/>
  <c r="A201" i="17" l="1"/>
  <c r="B202" i="17"/>
  <c r="D200" i="17"/>
  <c r="F201" i="17" s="1"/>
  <c r="E200" i="17"/>
  <c r="E200" i="16"/>
  <c r="B202" i="16"/>
  <c r="A201" i="16"/>
  <c r="D200" i="16"/>
  <c r="F201" i="16" s="1"/>
  <c r="B203" i="17" l="1"/>
  <c r="A202" i="17"/>
  <c r="D201" i="17"/>
  <c r="F202" i="17" s="1"/>
  <c r="E201" i="17"/>
  <c r="A202" i="16"/>
  <c r="E201" i="16"/>
  <c r="B203" i="16"/>
  <c r="D201" i="16"/>
  <c r="F202" i="16" s="1"/>
  <c r="A203" i="17" l="1"/>
  <c r="B204" i="17"/>
  <c r="E202" i="17"/>
  <c r="D202" i="17"/>
  <c r="F203" i="17" s="1"/>
  <c r="E202" i="16"/>
  <c r="B204" i="16"/>
  <c r="D202" i="16"/>
  <c r="F203" i="16" s="1"/>
  <c r="A203" i="16"/>
  <c r="B205" i="17" l="1"/>
  <c r="A204" i="17"/>
  <c r="D203" i="17"/>
  <c r="F204" i="17" s="1"/>
  <c r="E203" i="17"/>
  <c r="D203" i="16"/>
  <c r="F204" i="16" s="1"/>
  <c r="A204" i="16"/>
  <c r="B205" i="16"/>
  <c r="E203" i="16"/>
  <c r="A205" i="17" l="1"/>
  <c r="B206" i="17"/>
  <c r="E204" i="17"/>
  <c r="D204" i="17"/>
  <c r="F205" i="17" s="1"/>
  <c r="E204" i="16"/>
  <c r="B206" i="16"/>
  <c r="A205" i="16"/>
  <c r="D204" i="16"/>
  <c r="F205" i="16" s="1"/>
  <c r="B207" i="17" l="1"/>
  <c r="A206" i="17"/>
  <c r="E205" i="17"/>
  <c r="D205" i="17"/>
  <c r="F206" i="17" s="1"/>
  <c r="A206" i="16"/>
  <c r="E205" i="16"/>
  <c r="B207" i="16"/>
  <c r="D205" i="16"/>
  <c r="F206" i="16" s="1"/>
  <c r="A207" i="17" l="1"/>
  <c r="B208" i="17"/>
  <c r="E206" i="17"/>
  <c r="D206" i="17"/>
  <c r="F207" i="17" s="1"/>
  <c r="B208" i="16"/>
  <c r="E206" i="16"/>
  <c r="A207" i="16"/>
  <c r="D206" i="16"/>
  <c r="F207" i="16" s="1"/>
  <c r="B209" i="17" l="1"/>
  <c r="A208" i="17"/>
  <c r="E207" i="17"/>
  <c r="D207" i="17"/>
  <c r="F208" i="17" s="1"/>
  <c r="D207" i="16"/>
  <c r="F208" i="16" s="1"/>
  <c r="A208" i="16"/>
  <c r="E207" i="16"/>
  <c r="B209" i="16"/>
  <c r="A209" i="17" l="1"/>
  <c r="B210" i="17"/>
  <c r="D208" i="17"/>
  <c r="F209" i="17" s="1"/>
  <c r="E208" i="17"/>
  <c r="B210" i="16"/>
  <c r="A209" i="16"/>
  <c r="D208" i="16"/>
  <c r="F209" i="16" s="1"/>
  <c r="E208" i="16"/>
  <c r="B211" i="17" l="1"/>
  <c r="A210" i="17"/>
  <c r="E209" i="17"/>
  <c r="D209" i="17"/>
  <c r="F210" i="17" s="1"/>
  <c r="D209" i="16"/>
  <c r="F210" i="16" s="1"/>
  <c r="B211" i="16"/>
  <c r="A210" i="16"/>
  <c r="E209" i="16"/>
  <c r="A211" i="17" l="1"/>
  <c r="B212" i="17"/>
  <c r="E210" i="17"/>
  <c r="D210" i="17"/>
  <c r="F211" i="17" s="1"/>
  <c r="B212" i="16"/>
  <c r="E210" i="16"/>
  <c r="A211" i="16"/>
  <c r="D210" i="16"/>
  <c r="F211" i="16" s="1"/>
  <c r="B213" i="17" l="1"/>
  <c r="A212" i="17"/>
  <c r="D211" i="17"/>
  <c r="F212" i="17" s="1"/>
  <c r="E211" i="17"/>
  <c r="D211" i="16"/>
  <c r="F212" i="16" s="1"/>
  <c r="A212" i="16"/>
  <c r="E211" i="16"/>
  <c r="B213" i="16"/>
  <c r="A213" i="17" l="1"/>
  <c r="B214" i="17"/>
  <c r="E212" i="17"/>
  <c r="D212" i="17"/>
  <c r="F213" i="17" s="1"/>
  <c r="B214" i="16"/>
  <c r="A213" i="16"/>
  <c r="D212" i="16"/>
  <c r="F213" i="16" s="1"/>
  <c r="E212" i="16"/>
  <c r="B215" i="17" l="1"/>
  <c r="A214" i="17"/>
  <c r="D213" i="17"/>
  <c r="F214" i="17" s="1"/>
  <c r="E213" i="17"/>
  <c r="E213" i="16"/>
  <c r="B215" i="16"/>
  <c r="A214" i="16"/>
  <c r="D213" i="16"/>
  <c r="F214" i="16" s="1"/>
  <c r="A215" i="17" l="1"/>
  <c r="B216" i="17"/>
  <c r="E214" i="17"/>
  <c r="D214" i="17"/>
  <c r="F215" i="17" s="1"/>
  <c r="A215" i="16"/>
  <c r="D214" i="16"/>
  <c r="F215" i="16" s="1"/>
  <c r="B216" i="16"/>
  <c r="E214" i="16"/>
  <c r="B217" i="17" l="1"/>
  <c r="A216" i="17"/>
  <c r="D215" i="17"/>
  <c r="F216" i="17" s="1"/>
  <c r="E215" i="17"/>
  <c r="D215" i="16"/>
  <c r="F216" i="16" s="1"/>
  <c r="B217" i="16"/>
  <c r="A216" i="16"/>
  <c r="E215" i="16"/>
  <c r="A217" i="17" l="1"/>
  <c r="B218" i="17"/>
  <c r="D216" i="17"/>
  <c r="F217" i="17" s="1"/>
  <c r="E216" i="17"/>
  <c r="A217" i="16"/>
  <c r="D216" i="16"/>
  <c r="F217" i="16" s="1"/>
  <c r="B218" i="16"/>
  <c r="E216" i="16"/>
  <c r="B219" i="17" l="1"/>
  <c r="A218" i="17"/>
  <c r="E217" i="17"/>
  <c r="D217" i="17"/>
  <c r="F218" i="17" s="1"/>
  <c r="E217" i="16"/>
  <c r="B219" i="16"/>
  <c r="A218" i="16"/>
  <c r="D217" i="16"/>
  <c r="F218" i="16" s="1"/>
  <c r="B220" i="17" l="1"/>
  <c r="A219" i="17"/>
  <c r="E218" i="17"/>
  <c r="D218" i="17"/>
  <c r="F219" i="17" s="1"/>
  <c r="D218" i="16"/>
  <c r="F219" i="16" s="1"/>
  <c r="E218" i="16"/>
  <c r="B220" i="16"/>
  <c r="A219" i="16"/>
  <c r="A220" i="17" l="1"/>
  <c r="B221" i="17"/>
  <c r="E219" i="17"/>
  <c r="D219" i="17"/>
  <c r="F220" i="17" s="1"/>
  <c r="E219" i="16"/>
  <c r="B221" i="16"/>
  <c r="A220" i="16"/>
  <c r="D219" i="16"/>
  <c r="F220" i="16" s="1"/>
  <c r="A221" i="17" l="1"/>
  <c r="B222" i="17"/>
  <c r="E220" i="17"/>
  <c r="D220" i="17"/>
  <c r="F221" i="17" s="1"/>
  <c r="D220" i="16"/>
  <c r="F221" i="16" s="1"/>
  <c r="E220" i="16"/>
  <c r="A221" i="16"/>
  <c r="B222" i="16"/>
  <c r="A222" i="17" l="1"/>
  <c r="B223" i="17"/>
  <c r="E221" i="17"/>
  <c r="D221" i="17"/>
  <c r="F222" i="17" s="1"/>
  <c r="E221" i="16"/>
  <c r="B223" i="16"/>
  <c r="A222" i="16"/>
  <c r="D221" i="16"/>
  <c r="F222" i="16" s="1"/>
  <c r="A223" i="17" l="1"/>
  <c r="B224" i="17"/>
  <c r="E222" i="17"/>
  <c r="D222" i="17"/>
  <c r="F223" i="17" s="1"/>
  <c r="A223" i="16"/>
  <c r="D222" i="16"/>
  <c r="F223" i="16" s="1"/>
  <c r="B224" i="16"/>
  <c r="E222" i="16"/>
  <c r="B225" i="17" l="1"/>
  <c r="A224" i="17"/>
  <c r="E223" i="17"/>
  <c r="D223" i="17"/>
  <c r="F224" i="17" s="1"/>
  <c r="E223" i="16"/>
  <c r="B225" i="16"/>
  <c r="A224" i="16"/>
  <c r="D223" i="16"/>
  <c r="F224" i="16" s="1"/>
  <c r="A225" i="17" l="1"/>
  <c r="B226" i="17"/>
  <c r="D224" i="17"/>
  <c r="F225" i="17" s="1"/>
  <c r="E224" i="17"/>
  <c r="A225" i="16"/>
  <c r="D224" i="16"/>
  <c r="F225" i="16" s="1"/>
  <c r="B226" i="16"/>
  <c r="E224" i="16"/>
  <c r="B227" i="17" l="1"/>
  <c r="A226" i="17"/>
  <c r="D225" i="17"/>
  <c r="F226" i="17" s="1"/>
  <c r="E225" i="17"/>
  <c r="E225" i="16"/>
  <c r="B227" i="16"/>
  <c r="A226" i="16"/>
  <c r="D225" i="16"/>
  <c r="F226" i="16" s="1"/>
  <c r="A227" i="17" l="1"/>
  <c r="B228" i="17"/>
  <c r="E226" i="17"/>
  <c r="D226" i="17"/>
  <c r="F227" i="17" s="1"/>
  <c r="A227" i="16"/>
  <c r="D226" i="16"/>
  <c r="F227" i="16" s="1"/>
  <c r="B228" i="16"/>
  <c r="E226" i="16"/>
  <c r="A228" i="17" l="1"/>
  <c r="B229" i="17"/>
  <c r="D227" i="17"/>
  <c r="F228" i="17" s="1"/>
  <c r="E227" i="17"/>
  <c r="D227" i="16"/>
  <c r="F228" i="16" s="1"/>
  <c r="B229" i="16"/>
  <c r="A228" i="16"/>
  <c r="E227" i="16"/>
  <c r="A229" i="17" l="1"/>
  <c r="B230" i="17"/>
  <c r="D228" i="17"/>
  <c r="F229" i="17" s="1"/>
  <c r="E228" i="17"/>
  <c r="B230" i="16"/>
  <c r="D228" i="16"/>
  <c r="F229" i="16" s="1"/>
  <c r="A229" i="16"/>
  <c r="E228" i="16"/>
  <c r="A230" i="17" l="1"/>
  <c r="B231" i="17"/>
  <c r="D229" i="17"/>
  <c r="F230" i="17" s="1"/>
  <c r="E229" i="17"/>
  <c r="E229" i="16"/>
  <c r="B231" i="16"/>
  <c r="A230" i="16"/>
  <c r="D229" i="16"/>
  <c r="F230" i="16" s="1"/>
  <c r="A231" i="17" l="1"/>
  <c r="B232" i="17"/>
  <c r="E230" i="17"/>
  <c r="D230" i="17"/>
  <c r="F231" i="17" s="1"/>
  <c r="A231" i="16"/>
  <c r="D230" i="16"/>
  <c r="F231" i="16" s="1"/>
  <c r="B232" i="16"/>
  <c r="E230" i="16"/>
  <c r="B233" i="17" l="1"/>
  <c r="A232" i="17"/>
  <c r="D231" i="17"/>
  <c r="F232" i="17" s="1"/>
  <c r="E231" i="17"/>
  <c r="D231" i="16"/>
  <c r="F232" i="16" s="1"/>
  <c r="A232" i="16"/>
  <c r="B233" i="16"/>
  <c r="E231" i="16"/>
  <c r="A233" i="17" l="1"/>
  <c r="B234" i="17"/>
  <c r="E232" i="17"/>
  <c r="D232" i="17"/>
  <c r="F233" i="17" s="1"/>
  <c r="A233" i="16"/>
  <c r="D232" i="16"/>
  <c r="F233" i="16" s="1"/>
  <c r="B234" i="16"/>
  <c r="E232" i="16"/>
  <c r="B235" i="17" l="1"/>
  <c r="A234" i="17"/>
  <c r="D233" i="17"/>
  <c r="F234" i="17" s="1"/>
  <c r="E233" i="17"/>
  <c r="E233" i="16"/>
  <c r="B235" i="16"/>
  <c r="A234" i="16"/>
  <c r="D233" i="16"/>
  <c r="F234" i="16" s="1"/>
  <c r="A235" i="17" l="1"/>
  <c r="B236" i="17"/>
  <c r="D234" i="17"/>
  <c r="F235" i="17" s="1"/>
  <c r="E234" i="17"/>
  <c r="D234" i="16"/>
  <c r="F235" i="16" s="1"/>
  <c r="A235" i="16"/>
  <c r="B236" i="16"/>
  <c r="E234" i="16"/>
  <c r="A236" i="17" l="1"/>
  <c r="B237" i="17"/>
  <c r="E235" i="17"/>
  <c r="D235" i="17"/>
  <c r="F236" i="17" s="1"/>
  <c r="E235" i="16"/>
  <c r="B237" i="16"/>
  <c r="A236" i="16"/>
  <c r="D235" i="16"/>
  <c r="F236" i="16" s="1"/>
  <c r="A237" i="17" l="1"/>
  <c r="B238" i="17"/>
  <c r="D236" i="17"/>
  <c r="F237" i="17" s="1"/>
  <c r="E236" i="17"/>
  <c r="A237" i="16"/>
  <c r="D236" i="16"/>
  <c r="F237" i="16" s="1"/>
  <c r="B238" i="16"/>
  <c r="E236" i="16"/>
  <c r="A238" i="17" l="1"/>
  <c r="B239" i="17"/>
  <c r="E237" i="17"/>
  <c r="D237" i="17"/>
  <c r="F238" i="17" s="1"/>
  <c r="E237" i="16"/>
  <c r="B239" i="16"/>
  <c r="A238" i="16"/>
  <c r="D237" i="16"/>
  <c r="F238" i="16" s="1"/>
  <c r="A239" i="17" l="1"/>
  <c r="B240" i="17"/>
  <c r="E238" i="17"/>
  <c r="D238" i="17"/>
  <c r="F239" i="17" s="1"/>
  <c r="A239" i="16"/>
  <c r="D238" i="16"/>
  <c r="F239" i="16" s="1"/>
  <c r="B240" i="16"/>
  <c r="E238" i="16"/>
  <c r="A240" i="17" l="1"/>
  <c r="B241" i="17"/>
  <c r="E239" i="17"/>
  <c r="D239" i="17"/>
  <c r="F240" i="17" s="1"/>
  <c r="E239" i="16"/>
  <c r="A240" i="16"/>
  <c r="B241" i="16"/>
  <c r="D239" i="16"/>
  <c r="F240" i="16" s="1"/>
  <c r="A241" i="17" l="1"/>
  <c r="B242" i="17"/>
  <c r="E240" i="17"/>
  <c r="D240" i="17"/>
  <c r="F241" i="17" s="1"/>
  <c r="A241" i="16"/>
  <c r="D240" i="16"/>
  <c r="F241" i="16" s="1"/>
  <c r="B242" i="16"/>
  <c r="E240" i="16"/>
  <c r="B243" i="17" l="1"/>
  <c r="A242" i="17"/>
  <c r="E241" i="17"/>
  <c r="D241" i="17"/>
  <c r="F242" i="17" s="1"/>
  <c r="E241" i="16"/>
  <c r="B243" i="16"/>
  <c r="A242" i="16"/>
  <c r="D241" i="16"/>
  <c r="F242" i="16" s="1"/>
  <c r="A243" i="17" l="1"/>
  <c r="B244" i="17"/>
  <c r="E242" i="17"/>
  <c r="D242" i="17"/>
  <c r="F243" i="17" s="1"/>
  <c r="A243" i="16"/>
  <c r="D242" i="16"/>
  <c r="F243" i="16" s="1"/>
  <c r="B244" i="16"/>
  <c r="E242" i="16"/>
  <c r="A244" i="17" l="1"/>
  <c r="B245" i="17"/>
  <c r="E243" i="17"/>
  <c r="D243" i="17"/>
  <c r="F244" i="17" s="1"/>
  <c r="D243" i="16"/>
  <c r="F244" i="16" s="1"/>
  <c r="B245" i="16"/>
  <c r="A244" i="16"/>
  <c r="E243" i="16"/>
  <c r="A245" i="17" l="1"/>
  <c r="B246" i="17"/>
  <c r="E244" i="17"/>
  <c r="D244" i="17"/>
  <c r="F245" i="17" s="1"/>
  <c r="A245" i="16"/>
  <c r="D244" i="16"/>
  <c r="F245" i="16" s="1"/>
  <c r="B246" i="16"/>
  <c r="E244" i="16"/>
  <c r="A246" i="17" l="1"/>
  <c r="B247" i="17"/>
  <c r="E245" i="17"/>
  <c r="D245" i="17"/>
  <c r="F246" i="17" s="1"/>
  <c r="E245" i="16"/>
  <c r="B247" i="16"/>
  <c r="A246" i="16"/>
  <c r="D245" i="16"/>
  <c r="F246" i="16" s="1"/>
  <c r="A247" i="17" l="1"/>
  <c r="B248" i="17"/>
  <c r="D246" i="17"/>
  <c r="F247" i="17" s="1"/>
  <c r="E246" i="17"/>
  <c r="A247" i="16"/>
  <c r="E246" i="16"/>
  <c r="B248" i="16"/>
  <c r="D246" i="16"/>
  <c r="F247" i="16" s="1"/>
  <c r="B249" i="17" l="1"/>
  <c r="A248" i="17"/>
  <c r="E247" i="17"/>
  <c r="D247" i="17"/>
  <c r="F248" i="17" s="1"/>
  <c r="D247" i="16"/>
  <c r="F248" i="16" s="1"/>
  <c r="B249" i="16"/>
  <c r="A248" i="16"/>
  <c r="E247" i="16"/>
  <c r="A249" i="17" l="1"/>
  <c r="B250" i="17"/>
  <c r="E248" i="17"/>
  <c r="D248" i="17"/>
  <c r="F249" i="17" s="1"/>
  <c r="A249" i="16"/>
  <c r="D248" i="16"/>
  <c r="F249" i="16" s="1"/>
  <c r="B250" i="16"/>
  <c r="E248" i="16"/>
  <c r="B251" i="17" l="1"/>
  <c r="A250" i="17"/>
  <c r="D249" i="17"/>
  <c r="F250" i="17" s="1"/>
  <c r="E249" i="17"/>
  <c r="E249" i="16"/>
  <c r="B251" i="16"/>
  <c r="A250" i="16"/>
  <c r="D249" i="16"/>
  <c r="F250" i="16" s="1"/>
  <c r="A251" i="17" l="1"/>
  <c r="B252" i="17"/>
  <c r="D250" i="17"/>
  <c r="F251" i="17" s="1"/>
  <c r="E250" i="17"/>
  <c r="D250" i="16"/>
  <c r="F251" i="16" s="1"/>
  <c r="A251" i="16"/>
  <c r="B252" i="16"/>
  <c r="E250" i="16"/>
  <c r="A252" i="17" l="1"/>
  <c r="B253" i="17"/>
  <c r="D251" i="17"/>
  <c r="F252" i="17" s="1"/>
  <c r="E251" i="17"/>
  <c r="E251" i="16"/>
  <c r="B253" i="16"/>
  <c r="A252" i="16"/>
  <c r="D251" i="16"/>
  <c r="F252" i="16" s="1"/>
  <c r="A253" i="17" l="1"/>
  <c r="B254" i="17"/>
  <c r="D252" i="17"/>
  <c r="F253" i="17" s="1"/>
  <c r="E252" i="17"/>
  <c r="B254" i="16"/>
  <c r="D252" i="16"/>
  <c r="F253" i="16" s="1"/>
  <c r="A253" i="16"/>
  <c r="E252" i="16"/>
  <c r="A254" i="17" l="1"/>
  <c r="B255" i="17"/>
  <c r="E253" i="17"/>
  <c r="D253" i="17"/>
  <c r="F254" i="17" s="1"/>
  <c r="E253" i="16"/>
  <c r="B255" i="16"/>
  <c r="A254" i="16"/>
  <c r="D253" i="16"/>
  <c r="F254" i="16" s="1"/>
  <c r="A255" i="17" l="1"/>
  <c r="B256" i="17"/>
  <c r="E254" i="17"/>
  <c r="D254" i="17"/>
  <c r="F255" i="17" s="1"/>
  <c r="A255" i="16"/>
  <c r="D254" i="16"/>
  <c r="F255" i="16" s="1"/>
  <c r="B256" i="16"/>
  <c r="E254" i="16"/>
  <c r="B257" i="17" l="1"/>
  <c r="A256" i="17"/>
  <c r="E255" i="17"/>
  <c r="D255" i="17"/>
  <c r="F256" i="17" s="1"/>
  <c r="E255" i="16"/>
  <c r="B257" i="16"/>
  <c r="A256" i="16"/>
  <c r="D255" i="16"/>
  <c r="F256" i="16" s="1"/>
  <c r="A257" i="17" l="1"/>
  <c r="B258" i="17"/>
  <c r="E256" i="17"/>
  <c r="D256" i="17"/>
  <c r="F257" i="17" s="1"/>
  <c r="A257" i="16"/>
  <c r="D256" i="16"/>
  <c r="F257" i="16" s="1"/>
  <c r="B258" i="16"/>
  <c r="E256" i="16"/>
  <c r="B259" i="17" l="1"/>
  <c r="A258" i="17"/>
  <c r="D257" i="17"/>
  <c r="F258" i="17" s="1"/>
  <c r="E257" i="17"/>
  <c r="E257" i="16"/>
  <c r="B259" i="16"/>
  <c r="A258" i="16"/>
  <c r="D257" i="16"/>
  <c r="F258" i="16" s="1"/>
  <c r="A259" i="17" l="1"/>
  <c r="B260" i="17"/>
  <c r="E258" i="17"/>
  <c r="D258" i="17"/>
  <c r="F259" i="17" s="1"/>
  <c r="A259" i="16"/>
  <c r="D258" i="16"/>
  <c r="F259" i="16" s="1"/>
  <c r="B260" i="16"/>
  <c r="E258" i="16"/>
  <c r="A260" i="17" l="1"/>
  <c r="B261" i="17"/>
  <c r="D259" i="17"/>
  <c r="F260" i="17" s="1"/>
  <c r="E259" i="17"/>
  <c r="E259" i="16"/>
  <c r="B261" i="16"/>
  <c r="A260" i="16"/>
  <c r="D259" i="16"/>
  <c r="F260" i="16" s="1"/>
  <c r="A261" i="17" l="1"/>
  <c r="B262" i="17"/>
  <c r="D260" i="17"/>
  <c r="F261" i="17" s="1"/>
  <c r="E260" i="17"/>
  <c r="D260" i="16"/>
  <c r="F261" i="16" s="1"/>
  <c r="B262" i="16"/>
  <c r="A261" i="16"/>
  <c r="E260" i="16"/>
  <c r="A262" i="17" l="1"/>
  <c r="B263" i="17"/>
  <c r="E261" i="17"/>
  <c r="D261" i="17"/>
  <c r="F262" i="17" s="1"/>
  <c r="E261" i="16"/>
  <c r="B263" i="16"/>
  <c r="A262" i="16"/>
  <c r="D261" i="16"/>
  <c r="F262" i="16" s="1"/>
  <c r="A263" i="17" l="1"/>
  <c r="B264" i="17"/>
  <c r="D262" i="17"/>
  <c r="F263" i="17" s="1"/>
  <c r="E262" i="17"/>
  <c r="A263" i="16"/>
  <c r="D262" i="16"/>
  <c r="F263" i="16" s="1"/>
  <c r="B264" i="16"/>
  <c r="E262" i="16"/>
  <c r="B265" i="17" l="1"/>
  <c r="A264" i="17"/>
  <c r="D263" i="17"/>
  <c r="F264" i="17" s="1"/>
  <c r="E263" i="17"/>
  <c r="D263" i="16"/>
  <c r="F264" i="16" s="1"/>
  <c r="A264" i="16"/>
  <c r="E263" i="16"/>
  <c r="B265" i="16"/>
  <c r="A265" i="17" l="1"/>
  <c r="B266" i="17"/>
  <c r="D264" i="17"/>
  <c r="F265" i="17" s="1"/>
  <c r="E264" i="17"/>
  <c r="A265" i="16"/>
  <c r="D264" i="16"/>
  <c r="F265" i="16" s="1"/>
  <c r="B266" i="16"/>
  <c r="E264" i="16"/>
  <c r="B267" i="17" l="1"/>
  <c r="A266" i="17"/>
  <c r="D265" i="17"/>
  <c r="F266" i="17" s="1"/>
  <c r="E265" i="17"/>
  <c r="E265" i="16"/>
  <c r="B267" i="16"/>
  <c r="A266" i="16"/>
  <c r="D265" i="16"/>
  <c r="F266" i="16" s="1"/>
  <c r="A267" i="17" l="1"/>
  <c r="B268" i="17"/>
  <c r="E266" i="17"/>
  <c r="D266" i="17"/>
  <c r="F267" i="17" s="1"/>
  <c r="D266" i="16"/>
  <c r="F267" i="16" s="1"/>
  <c r="E266" i="16"/>
  <c r="B268" i="16"/>
  <c r="A267" i="16"/>
  <c r="A268" i="17" l="1"/>
  <c r="B269" i="17"/>
  <c r="D267" i="17"/>
  <c r="F268" i="17" s="1"/>
  <c r="E267" i="17"/>
  <c r="D267" i="16"/>
  <c r="F268" i="16" s="1"/>
  <c r="B269" i="16"/>
  <c r="A268" i="16"/>
  <c r="E267" i="16"/>
  <c r="B270" i="17" l="1"/>
  <c r="A269" i="17"/>
  <c r="E268" i="17"/>
  <c r="D268" i="17"/>
  <c r="F269" i="17" s="1"/>
  <c r="A269" i="16"/>
  <c r="D268" i="16"/>
  <c r="F269" i="16" s="1"/>
  <c r="B270" i="16"/>
  <c r="E268" i="16"/>
  <c r="A270" i="17" l="1"/>
  <c r="B271" i="17"/>
  <c r="E269" i="17"/>
  <c r="D269" i="17"/>
  <c r="F270" i="17" s="1"/>
  <c r="E269" i="16"/>
  <c r="B271" i="16"/>
  <c r="A270" i="16"/>
  <c r="D269" i="16"/>
  <c r="F270" i="16" s="1"/>
  <c r="B272" i="17" l="1"/>
  <c r="A271" i="17"/>
  <c r="D270" i="17"/>
  <c r="F271" i="17" s="1"/>
  <c r="E270" i="17"/>
  <c r="A271" i="16"/>
  <c r="D270" i="16"/>
  <c r="F271" i="16" s="1"/>
  <c r="B272" i="16"/>
  <c r="E270" i="16"/>
  <c r="A272" i="17" l="1"/>
  <c r="B273" i="17"/>
  <c r="D271" i="17"/>
  <c r="F272" i="17" s="1"/>
  <c r="E271" i="17"/>
  <c r="D271" i="16"/>
  <c r="F272" i="16" s="1"/>
  <c r="B273" i="16"/>
  <c r="A272" i="16"/>
  <c r="E271" i="16"/>
  <c r="B274" i="17" l="1"/>
  <c r="A273" i="17"/>
  <c r="E272" i="17"/>
  <c r="D272" i="17"/>
  <c r="F273" i="17" s="1"/>
  <c r="A273" i="16"/>
  <c r="D272" i="16"/>
  <c r="F273" i="16" s="1"/>
  <c r="B274" i="16"/>
  <c r="E272" i="16"/>
  <c r="A274" i="17" l="1"/>
  <c r="B275" i="17"/>
  <c r="D273" i="17"/>
  <c r="F274" i="17" s="1"/>
  <c r="E273" i="17"/>
  <c r="E273" i="16"/>
  <c r="B275" i="16"/>
  <c r="A274" i="16"/>
  <c r="D273" i="16"/>
  <c r="F274" i="16" s="1"/>
  <c r="B276" i="17" l="1"/>
  <c r="A275" i="17"/>
  <c r="E274" i="17"/>
  <c r="D274" i="17"/>
  <c r="F275" i="17" s="1"/>
  <c r="A275" i="16"/>
  <c r="D274" i="16"/>
  <c r="F275" i="16" s="1"/>
  <c r="B276" i="16"/>
  <c r="E274" i="16"/>
  <c r="A276" i="17" l="1"/>
  <c r="B277" i="17"/>
  <c r="D275" i="17"/>
  <c r="F276" i="17" s="1"/>
  <c r="E275" i="17"/>
  <c r="D275" i="16"/>
  <c r="F276" i="16" s="1"/>
  <c r="B277" i="16"/>
  <c r="A276" i="16"/>
  <c r="E275" i="16"/>
  <c r="B278" i="17" l="1"/>
  <c r="A277" i="17"/>
  <c r="E276" i="17"/>
  <c r="D276" i="17"/>
  <c r="F277" i="17" s="1"/>
  <c r="A277" i="16"/>
  <c r="D276" i="16"/>
  <c r="F277" i="16" s="1"/>
  <c r="B278" i="16"/>
  <c r="E276" i="16"/>
  <c r="A278" i="17" l="1"/>
  <c r="B279" i="17"/>
  <c r="E277" i="17"/>
  <c r="D277" i="17"/>
  <c r="F278" i="17" s="1"/>
  <c r="E277" i="16"/>
  <c r="B279" i="16"/>
  <c r="A278" i="16"/>
  <c r="D277" i="16"/>
  <c r="F278" i="16" s="1"/>
  <c r="B280" i="17" l="1"/>
  <c r="A279" i="17"/>
  <c r="D278" i="17"/>
  <c r="F279" i="17" s="1"/>
  <c r="E278" i="17"/>
  <c r="A279" i="16"/>
  <c r="E278" i="16"/>
  <c r="B280" i="16"/>
  <c r="D278" i="16"/>
  <c r="F279" i="16" s="1"/>
  <c r="A280" i="17" l="1"/>
  <c r="B281" i="17"/>
  <c r="D279" i="17"/>
  <c r="F280" i="17" s="1"/>
  <c r="E279" i="17"/>
  <c r="D279" i="16"/>
  <c r="F280" i="16" s="1"/>
  <c r="B281" i="16"/>
  <c r="A280" i="16"/>
  <c r="E279" i="16"/>
  <c r="B282" i="17" l="1"/>
  <c r="A281" i="17"/>
  <c r="D280" i="17"/>
  <c r="F281" i="17" s="1"/>
  <c r="E280" i="17"/>
  <c r="A281" i="16"/>
  <c r="D280" i="16"/>
  <c r="F281" i="16" s="1"/>
  <c r="B282" i="16"/>
  <c r="E280" i="16"/>
  <c r="A282" i="17" l="1"/>
  <c r="B283" i="17"/>
  <c r="D281" i="17"/>
  <c r="F282" i="17" s="1"/>
  <c r="E281" i="17"/>
  <c r="E281" i="16"/>
  <c r="B283" i="16"/>
  <c r="A282" i="16"/>
  <c r="D281" i="16"/>
  <c r="F282" i="16" s="1"/>
  <c r="A283" i="17" l="1"/>
  <c r="B284" i="17"/>
  <c r="E282" i="17"/>
  <c r="D282" i="17"/>
  <c r="F283" i="17" s="1"/>
  <c r="D282" i="16"/>
  <c r="F283" i="16" s="1"/>
  <c r="A283" i="16"/>
  <c r="B284" i="16"/>
  <c r="E282" i="16"/>
  <c r="A284" i="17" l="1"/>
  <c r="B285" i="17"/>
  <c r="D283" i="17"/>
  <c r="F284" i="17" s="1"/>
  <c r="E283" i="17"/>
  <c r="D283" i="16"/>
  <c r="F284" i="16" s="1"/>
  <c r="B285" i="16"/>
  <c r="A284" i="16"/>
  <c r="E283" i="16"/>
  <c r="B286" i="17" l="1"/>
  <c r="A285" i="17"/>
  <c r="E284" i="17"/>
  <c r="D284" i="17"/>
  <c r="F285" i="17" s="1"/>
  <c r="D284" i="16"/>
  <c r="F285" i="16" s="1"/>
  <c r="B286" i="16"/>
  <c r="A285" i="16"/>
  <c r="E284" i="16"/>
  <c r="A286" i="17" l="1"/>
  <c r="B287" i="17"/>
  <c r="D285" i="17"/>
  <c r="F286" i="17" s="1"/>
  <c r="E285" i="17"/>
  <c r="E285" i="16"/>
  <c r="B287" i="16"/>
  <c r="A286" i="16"/>
  <c r="D285" i="16"/>
  <c r="F286" i="16" s="1"/>
  <c r="B288" i="17" l="1"/>
  <c r="A287" i="17"/>
  <c r="D286" i="17"/>
  <c r="F287" i="17" s="1"/>
  <c r="E286" i="17"/>
  <c r="A287" i="16"/>
  <c r="E286" i="16"/>
  <c r="B288" i="16"/>
  <c r="D286" i="16"/>
  <c r="F287" i="16" s="1"/>
  <c r="A288" i="17" l="1"/>
  <c r="B289" i="17"/>
  <c r="D287" i="17"/>
  <c r="F288" i="17" s="1"/>
  <c r="E287" i="17"/>
  <c r="D287" i="16"/>
  <c r="F288" i="16" s="1"/>
  <c r="B289" i="16"/>
  <c r="A288" i="16"/>
  <c r="E287" i="16"/>
  <c r="B290" i="17" l="1"/>
  <c r="A289" i="17"/>
  <c r="D288" i="17"/>
  <c r="F289" i="17" s="1"/>
  <c r="E288" i="17"/>
  <c r="A289" i="16"/>
  <c r="D288" i="16"/>
  <c r="F289" i="16" s="1"/>
  <c r="B290" i="16"/>
  <c r="E288" i="16"/>
  <c r="A290" i="17" l="1"/>
  <c r="B291" i="17"/>
  <c r="E289" i="17"/>
  <c r="D289" i="17"/>
  <c r="F290" i="17" s="1"/>
  <c r="E289" i="16"/>
  <c r="B291" i="16"/>
  <c r="A290" i="16"/>
  <c r="D289" i="16"/>
  <c r="F290" i="16" s="1"/>
  <c r="B292" i="17" l="1"/>
  <c r="A291" i="17"/>
  <c r="D290" i="17"/>
  <c r="F291" i="17" s="1"/>
  <c r="E290" i="17"/>
  <c r="A291" i="16"/>
  <c r="D290" i="16"/>
  <c r="F291" i="16" s="1"/>
  <c r="B292" i="16"/>
  <c r="E290" i="16"/>
  <c r="A292" i="17" l="1"/>
  <c r="B293" i="17"/>
  <c r="D291" i="17"/>
  <c r="F292" i="17" s="1"/>
  <c r="E291" i="17"/>
  <c r="E291" i="16"/>
  <c r="B293" i="16"/>
  <c r="A292" i="16"/>
  <c r="D291" i="16"/>
  <c r="F292" i="16" s="1"/>
  <c r="B294" i="17" l="1"/>
  <c r="A293" i="17"/>
  <c r="E292" i="17"/>
  <c r="D292" i="17"/>
  <c r="F293" i="17" s="1"/>
  <c r="B294" i="16"/>
  <c r="D292" i="16"/>
  <c r="F293" i="16" s="1"/>
  <c r="A293" i="16"/>
  <c r="E292" i="16"/>
  <c r="A294" i="17" l="1"/>
  <c r="B295" i="17"/>
  <c r="E293" i="17"/>
  <c r="D293" i="17"/>
  <c r="F294" i="17" s="1"/>
  <c r="E293" i="16"/>
  <c r="B295" i="16"/>
  <c r="A294" i="16"/>
  <c r="D293" i="16"/>
  <c r="F294" i="16" s="1"/>
  <c r="B296" i="17" l="1"/>
  <c r="A295" i="17"/>
  <c r="E294" i="17"/>
  <c r="D294" i="17"/>
  <c r="F295" i="17" s="1"/>
  <c r="A295" i="16"/>
  <c r="D294" i="16"/>
  <c r="F295" i="16" s="1"/>
  <c r="B296" i="16"/>
  <c r="E294" i="16"/>
  <c r="A296" i="17" l="1"/>
  <c r="B297" i="17"/>
  <c r="D295" i="17"/>
  <c r="F296" i="17" s="1"/>
  <c r="E295" i="17"/>
  <c r="D295" i="16"/>
  <c r="F296" i="16" s="1"/>
  <c r="A296" i="16"/>
  <c r="B297" i="16"/>
  <c r="E295" i="16"/>
  <c r="B298" i="17" l="1"/>
  <c r="A297" i="17"/>
  <c r="D296" i="17"/>
  <c r="F297" i="17" s="1"/>
  <c r="E296" i="17"/>
  <c r="A297" i="16"/>
  <c r="D296" i="16"/>
  <c r="F297" i="16" s="1"/>
  <c r="B298" i="16"/>
  <c r="E296" i="16"/>
  <c r="A298" i="17" l="1"/>
  <c r="B299" i="17"/>
  <c r="D297" i="17"/>
  <c r="F298" i="17" s="1"/>
  <c r="E297" i="17"/>
  <c r="E297" i="16"/>
  <c r="B299" i="16"/>
  <c r="A298" i="16"/>
  <c r="D297" i="16"/>
  <c r="F298" i="16" s="1"/>
  <c r="B300" i="17" l="1"/>
  <c r="A299" i="17"/>
  <c r="D298" i="17"/>
  <c r="F299" i="17" s="1"/>
  <c r="E298" i="17"/>
  <c r="D298" i="16"/>
  <c r="F299" i="16" s="1"/>
  <c r="E298" i="16"/>
  <c r="B300" i="16"/>
  <c r="A299" i="16"/>
  <c r="A300" i="17" l="1"/>
  <c r="B301" i="17"/>
  <c r="D299" i="17"/>
  <c r="F300" i="17" s="1"/>
  <c r="E299" i="17"/>
  <c r="D299" i="16"/>
  <c r="F300" i="16" s="1"/>
  <c r="B301" i="16"/>
  <c r="A300" i="16"/>
  <c r="E299" i="16"/>
  <c r="B302" i="17" l="1"/>
  <c r="A301" i="17"/>
  <c r="D300" i="17"/>
  <c r="F301" i="17" s="1"/>
  <c r="E300" i="17"/>
  <c r="A301" i="16"/>
  <c r="D300" i="16"/>
  <c r="F301" i="16" s="1"/>
  <c r="B302" i="16"/>
  <c r="E300" i="16"/>
  <c r="A302" i="17" l="1"/>
  <c r="B303" i="17"/>
  <c r="E301" i="17"/>
  <c r="D301" i="17"/>
  <c r="F302" i="17" s="1"/>
  <c r="E301" i="16"/>
  <c r="B303" i="16"/>
  <c r="A302" i="16"/>
  <c r="D301" i="16"/>
  <c r="F302" i="16" s="1"/>
  <c r="B304" i="17" l="1"/>
  <c r="A303" i="17"/>
  <c r="E302" i="17"/>
  <c r="D302" i="17"/>
  <c r="F303" i="17" s="1"/>
  <c r="A303" i="16"/>
  <c r="D302" i="16"/>
  <c r="F303" i="16" s="1"/>
  <c r="B304" i="16"/>
  <c r="E302" i="16"/>
  <c r="B305" i="17" l="1"/>
  <c r="A304" i="17"/>
  <c r="D303" i="17"/>
  <c r="F304" i="17" s="1"/>
  <c r="E303" i="17"/>
  <c r="D303" i="16"/>
  <c r="F304" i="16" s="1"/>
  <c r="A304" i="16"/>
  <c r="B305" i="16"/>
  <c r="E303" i="16"/>
  <c r="B306" i="17" l="1"/>
  <c r="A305" i="17"/>
  <c r="E304" i="17"/>
  <c r="D304" i="17"/>
  <c r="F305" i="17" s="1"/>
  <c r="A305" i="16"/>
  <c r="D304" i="16"/>
  <c r="F305" i="16" s="1"/>
  <c r="B306" i="16"/>
  <c r="E304" i="16"/>
  <c r="A306" i="17" l="1"/>
  <c r="B307" i="17"/>
  <c r="E305" i="17"/>
  <c r="D305" i="17"/>
  <c r="F306" i="17" s="1"/>
  <c r="E305" i="16"/>
  <c r="B307" i="16"/>
  <c r="A306" i="16"/>
  <c r="D305" i="16"/>
  <c r="F306" i="16" s="1"/>
  <c r="B308" i="17" l="1"/>
  <c r="A307" i="17"/>
  <c r="D306" i="17"/>
  <c r="F307" i="17" s="1"/>
  <c r="E306" i="17"/>
  <c r="D306" i="16"/>
  <c r="F307" i="16" s="1"/>
  <c r="E306" i="16"/>
  <c r="A307" i="16"/>
  <c r="B308" i="16"/>
  <c r="A308" i="17" l="1"/>
  <c r="B309" i="17"/>
  <c r="D307" i="17"/>
  <c r="F308" i="17" s="1"/>
  <c r="E307" i="17"/>
  <c r="D307" i="16"/>
  <c r="F308" i="16" s="1"/>
  <c r="B309" i="16"/>
  <c r="A308" i="16"/>
  <c r="E307" i="16"/>
  <c r="B310" i="17" l="1"/>
  <c r="A309" i="17"/>
  <c r="E308" i="17"/>
  <c r="D308" i="17"/>
  <c r="F309" i="17" s="1"/>
  <c r="D308" i="16"/>
  <c r="F309" i="16" s="1"/>
  <c r="A309" i="16"/>
  <c r="B310" i="16"/>
  <c r="E308" i="16"/>
  <c r="A310" i="17" l="1"/>
  <c r="B311" i="17"/>
  <c r="E309" i="17"/>
  <c r="D309" i="17"/>
  <c r="F310" i="17" s="1"/>
  <c r="E309" i="16"/>
  <c r="B311" i="16"/>
  <c r="A310" i="16"/>
  <c r="D309" i="16"/>
  <c r="F310" i="16" s="1"/>
  <c r="B312" i="17" l="1"/>
  <c r="A311" i="17"/>
  <c r="E310" i="17"/>
  <c r="D310" i="17"/>
  <c r="F311" i="17" s="1"/>
  <c r="A311" i="16"/>
  <c r="E310" i="16"/>
  <c r="B312" i="16"/>
  <c r="D310" i="16"/>
  <c r="F311" i="16" s="1"/>
  <c r="A312" i="17" l="1"/>
  <c r="B313" i="17"/>
  <c r="D311" i="17"/>
  <c r="F312" i="17" s="1"/>
  <c r="E311" i="17"/>
  <c r="D311" i="16"/>
  <c r="F312" i="16" s="1"/>
  <c r="B313" i="16"/>
  <c r="A312" i="16"/>
  <c r="E311" i="16"/>
  <c r="B314" i="17" l="1"/>
  <c r="A313" i="17"/>
  <c r="D312" i="17"/>
  <c r="F313" i="17" s="1"/>
  <c r="E312" i="17"/>
  <c r="A313" i="16"/>
  <c r="D312" i="16"/>
  <c r="F313" i="16" s="1"/>
  <c r="B314" i="16"/>
  <c r="E312" i="16"/>
  <c r="A314" i="17" l="1"/>
  <c r="B315" i="17"/>
  <c r="D313" i="17"/>
  <c r="F314" i="17" s="1"/>
  <c r="E313" i="17"/>
  <c r="E313" i="16"/>
  <c r="B315" i="16"/>
  <c r="A314" i="16"/>
  <c r="D313" i="16"/>
  <c r="F314" i="16" s="1"/>
  <c r="B316" i="17" l="1"/>
  <c r="A315" i="17"/>
  <c r="D314" i="17"/>
  <c r="F315" i="17" s="1"/>
  <c r="E314" i="17"/>
  <c r="B316" i="16"/>
  <c r="D314" i="16"/>
  <c r="F315" i="16" s="1"/>
  <c r="A315" i="16"/>
  <c r="E314" i="16"/>
  <c r="A316" i="17" l="1"/>
  <c r="B317" i="17"/>
  <c r="E315" i="17"/>
  <c r="D315" i="17"/>
  <c r="F316" i="17" s="1"/>
  <c r="E315" i="16"/>
  <c r="B317" i="16"/>
  <c r="A316" i="16"/>
  <c r="D315" i="16"/>
  <c r="F316" i="16" s="1"/>
  <c r="B318" i="17" l="1"/>
  <c r="A317" i="17"/>
  <c r="D316" i="17"/>
  <c r="F317" i="17" s="1"/>
  <c r="E316" i="17"/>
  <c r="B318" i="16"/>
  <c r="D316" i="16"/>
  <c r="F317" i="16" s="1"/>
  <c r="A317" i="16"/>
  <c r="E316" i="16"/>
  <c r="A318" i="17" l="1"/>
  <c r="B319" i="17"/>
  <c r="E317" i="17"/>
  <c r="D317" i="17"/>
  <c r="F318" i="17" s="1"/>
  <c r="E317" i="16"/>
  <c r="B319" i="16"/>
  <c r="A318" i="16"/>
  <c r="D317" i="16"/>
  <c r="F318" i="16" s="1"/>
  <c r="B320" i="17" l="1"/>
  <c r="A319" i="17"/>
  <c r="D318" i="17"/>
  <c r="F319" i="17" s="1"/>
  <c r="E318" i="17"/>
  <c r="A319" i="16"/>
  <c r="E318" i="16"/>
  <c r="B320" i="16"/>
  <c r="D318" i="16"/>
  <c r="F319" i="16" s="1"/>
  <c r="A320" i="17" l="1"/>
  <c r="B321" i="17"/>
  <c r="D319" i="17"/>
  <c r="F320" i="17" s="1"/>
  <c r="E319" i="17"/>
  <c r="E319" i="16"/>
  <c r="B321" i="16"/>
  <c r="A320" i="16"/>
  <c r="D319" i="16"/>
  <c r="F320" i="16" s="1"/>
  <c r="B322" i="17" l="1"/>
  <c r="A321" i="17"/>
  <c r="E320" i="17"/>
  <c r="D320" i="17"/>
  <c r="F321" i="17" s="1"/>
  <c r="D320" i="16"/>
  <c r="F321" i="16" s="1"/>
  <c r="A321" i="16"/>
  <c r="B322" i="16"/>
  <c r="E320" i="16"/>
  <c r="A322" i="17" l="1"/>
  <c r="B323" i="17"/>
  <c r="E321" i="17"/>
  <c r="D321" i="17"/>
  <c r="F322" i="17" s="1"/>
  <c r="E321" i="16"/>
  <c r="B323" i="16"/>
  <c r="A322" i="16"/>
  <c r="D321" i="16"/>
  <c r="F322" i="16" s="1"/>
  <c r="B324" i="17" l="1"/>
  <c r="A323" i="17"/>
  <c r="D322" i="17"/>
  <c r="F323" i="17" s="1"/>
  <c r="E322" i="17"/>
  <c r="B324" i="16"/>
  <c r="D322" i="16"/>
  <c r="F323" i="16" s="1"/>
  <c r="A323" i="16"/>
  <c r="E322" i="16"/>
  <c r="A324" i="17" l="1"/>
  <c r="B325" i="17"/>
  <c r="E323" i="17"/>
  <c r="D323" i="17"/>
  <c r="F324" i="17" s="1"/>
  <c r="E323" i="16"/>
  <c r="B325" i="16"/>
  <c r="A324" i="16"/>
  <c r="D323" i="16"/>
  <c r="F324" i="16" s="1"/>
  <c r="B326" i="17" l="1"/>
  <c r="A325" i="17"/>
  <c r="D324" i="17"/>
  <c r="F325" i="17" s="1"/>
  <c r="E324" i="17"/>
  <c r="B326" i="16"/>
  <c r="D324" i="16"/>
  <c r="F325" i="16" s="1"/>
  <c r="A325" i="16"/>
  <c r="E324" i="16"/>
  <c r="A326" i="17" l="1"/>
  <c r="B327" i="17"/>
  <c r="D325" i="17"/>
  <c r="F326" i="17" s="1"/>
  <c r="E325" i="17"/>
  <c r="E325" i="16"/>
  <c r="B327" i="16"/>
  <c r="A326" i="16"/>
  <c r="D325" i="16"/>
  <c r="F326" i="16" s="1"/>
  <c r="B328" i="17" l="1"/>
  <c r="A327" i="17"/>
  <c r="E326" i="17"/>
  <c r="D326" i="17"/>
  <c r="F327" i="17" s="1"/>
  <c r="A327" i="16"/>
  <c r="D326" i="16"/>
  <c r="F327" i="16" s="1"/>
  <c r="B328" i="16"/>
  <c r="E326" i="16"/>
  <c r="A328" i="17" l="1"/>
  <c r="B329" i="17"/>
  <c r="D327" i="17"/>
  <c r="F328" i="17" s="1"/>
  <c r="E327" i="17"/>
  <c r="D327" i="16"/>
  <c r="F328" i="16" s="1"/>
  <c r="A328" i="16"/>
  <c r="B329" i="16"/>
  <c r="E327" i="16"/>
  <c r="B330" i="17" l="1"/>
  <c r="A329" i="17"/>
  <c r="E328" i="17"/>
  <c r="D328" i="17"/>
  <c r="F329" i="17" s="1"/>
  <c r="B330" i="16"/>
  <c r="D328" i="16"/>
  <c r="F329" i="16" s="1"/>
  <c r="A329" i="16"/>
  <c r="E328" i="16"/>
  <c r="A330" i="17" l="1"/>
  <c r="B331" i="17"/>
  <c r="E329" i="17"/>
  <c r="D329" i="17"/>
  <c r="F330" i="17" s="1"/>
  <c r="E329" i="16"/>
  <c r="B331" i="16"/>
  <c r="A330" i="16"/>
  <c r="D329" i="16"/>
  <c r="F330" i="16" s="1"/>
  <c r="B332" i="17" l="1"/>
  <c r="A331" i="17"/>
  <c r="E330" i="17"/>
  <c r="D330" i="17"/>
  <c r="F331" i="17" s="1"/>
  <c r="B332" i="16"/>
  <c r="D330" i="16"/>
  <c r="F331" i="16" s="1"/>
  <c r="A331" i="16"/>
  <c r="E330" i="16"/>
  <c r="B333" i="17" l="1"/>
  <c r="A332" i="17"/>
  <c r="E331" i="17"/>
  <c r="D331" i="17"/>
  <c r="F332" i="17" s="1"/>
  <c r="D331" i="16"/>
  <c r="F332" i="16" s="1"/>
  <c r="B333" i="16"/>
  <c r="A332" i="16"/>
  <c r="E331" i="16"/>
  <c r="B334" i="17" l="1"/>
  <c r="A333" i="17"/>
  <c r="E332" i="17"/>
  <c r="D332" i="17"/>
  <c r="F333" i="17" s="1"/>
  <c r="B334" i="16"/>
  <c r="D332" i="16"/>
  <c r="F333" i="16" s="1"/>
  <c r="A333" i="16"/>
  <c r="E332" i="16"/>
  <c r="A334" i="17" l="1"/>
  <c r="B335" i="17"/>
  <c r="E333" i="17"/>
  <c r="D333" i="17"/>
  <c r="F334" i="17" s="1"/>
  <c r="E333" i="16"/>
  <c r="B335" i="16"/>
  <c r="A334" i="16"/>
  <c r="D333" i="16"/>
  <c r="F334" i="16" s="1"/>
  <c r="B336" i="17" l="1"/>
  <c r="A335" i="17"/>
  <c r="D334" i="17"/>
  <c r="F335" i="17" s="1"/>
  <c r="E334" i="17"/>
  <c r="A335" i="16"/>
  <c r="D334" i="16"/>
  <c r="F335" i="16" s="1"/>
  <c r="B336" i="16"/>
  <c r="E334" i="16"/>
  <c r="B337" i="17" l="1"/>
  <c r="A336" i="17"/>
  <c r="D335" i="17"/>
  <c r="F336" i="17" s="1"/>
  <c r="E335" i="17"/>
  <c r="D335" i="16"/>
  <c r="F336" i="16" s="1"/>
  <c r="A336" i="16"/>
  <c r="B337" i="16"/>
  <c r="E335" i="16"/>
  <c r="B338" i="17" l="1"/>
  <c r="A337" i="17"/>
  <c r="E336" i="17"/>
  <c r="D336" i="17"/>
  <c r="F337" i="17" s="1"/>
  <c r="A337" i="16"/>
  <c r="D336" i="16"/>
  <c r="F337" i="16" s="1"/>
  <c r="B338" i="16"/>
  <c r="E336" i="16"/>
  <c r="A338" i="17" l="1"/>
  <c r="B339" i="17"/>
  <c r="E337" i="17"/>
  <c r="D337" i="17"/>
  <c r="F338" i="17" s="1"/>
  <c r="E337" i="16"/>
  <c r="B339" i="16"/>
  <c r="A338" i="16"/>
  <c r="D337" i="16"/>
  <c r="F338" i="16" s="1"/>
  <c r="B340" i="17" l="1"/>
  <c r="A339" i="17"/>
  <c r="D338" i="17"/>
  <c r="F339" i="17" s="1"/>
  <c r="E338" i="17"/>
  <c r="B340" i="16"/>
  <c r="D338" i="16"/>
  <c r="F339" i="16" s="1"/>
  <c r="A339" i="16"/>
  <c r="E338" i="16"/>
  <c r="B341" i="17" l="1"/>
  <c r="A340" i="17"/>
  <c r="E339" i="17"/>
  <c r="D339" i="17"/>
  <c r="F340" i="17" s="1"/>
  <c r="E339" i="16"/>
  <c r="B341" i="16"/>
  <c r="A340" i="16"/>
  <c r="D339" i="16"/>
  <c r="F340" i="16" s="1"/>
  <c r="B342" i="17" l="1"/>
  <c r="A341" i="17"/>
  <c r="D340" i="17"/>
  <c r="F341" i="17" s="1"/>
  <c r="E340" i="17"/>
  <c r="B342" i="16"/>
  <c r="D340" i="16"/>
  <c r="F341" i="16" s="1"/>
  <c r="A341" i="16"/>
  <c r="E340" i="16"/>
  <c r="B343" i="17" l="1"/>
  <c r="A342" i="17"/>
  <c r="D341" i="17"/>
  <c r="F342" i="17" s="1"/>
  <c r="E341" i="17"/>
  <c r="E341" i="16"/>
  <c r="B343" i="16"/>
  <c r="A342" i="16"/>
  <c r="D341" i="16"/>
  <c r="F342" i="16" s="1"/>
  <c r="B344" i="17" l="1"/>
  <c r="A343" i="17"/>
  <c r="D342" i="17"/>
  <c r="F343" i="17" s="1"/>
  <c r="E342" i="17"/>
  <c r="A343" i="16"/>
  <c r="E342" i="16"/>
  <c r="B344" i="16"/>
  <c r="D342" i="16"/>
  <c r="F343" i="16" s="1"/>
  <c r="A344" i="17" l="1"/>
  <c r="B345" i="17"/>
  <c r="D343" i="17"/>
  <c r="F344" i="17" s="1"/>
  <c r="E343" i="17"/>
  <c r="D343" i="16"/>
  <c r="F344" i="16" s="1"/>
  <c r="B345" i="16"/>
  <c r="A344" i="16"/>
  <c r="E343" i="16"/>
  <c r="B346" i="17" l="1"/>
  <c r="A345" i="17"/>
  <c r="E344" i="17"/>
  <c r="D344" i="17"/>
  <c r="F345" i="17" s="1"/>
  <c r="B346" i="16"/>
  <c r="D344" i="16"/>
  <c r="F345" i="16" s="1"/>
  <c r="A345" i="16"/>
  <c r="E344" i="16"/>
  <c r="B347" i="17" l="1"/>
  <c r="A346" i="17"/>
  <c r="E345" i="17"/>
  <c r="D345" i="17"/>
  <c r="F346" i="17" s="1"/>
  <c r="B347" i="16"/>
  <c r="A346" i="16"/>
  <c r="D345" i="16"/>
  <c r="F346" i="16" s="1"/>
  <c r="E345" i="16"/>
  <c r="B348" i="17" l="1"/>
  <c r="A347" i="17"/>
  <c r="D346" i="17"/>
  <c r="F347" i="17" s="1"/>
  <c r="E346" i="17"/>
  <c r="A347" i="16"/>
  <c r="D346" i="16"/>
  <c r="F347" i="16" s="1"/>
  <c r="B348" i="16"/>
  <c r="E346" i="16"/>
  <c r="B349" i="17" l="1"/>
  <c r="A348" i="17"/>
  <c r="E347" i="17"/>
  <c r="D347" i="17"/>
  <c r="F348" i="17" s="1"/>
  <c r="B349" i="16"/>
  <c r="A348" i="16"/>
  <c r="E347" i="16"/>
  <c r="D347" i="16"/>
  <c r="F348" i="16" s="1"/>
  <c r="B350" i="17" l="1"/>
  <c r="A349" i="17"/>
  <c r="E348" i="17"/>
  <c r="D348" i="17"/>
  <c r="F349" i="17" s="1"/>
  <c r="B350" i="16"/>
  <c r="D348" i="16"/>
  <c r="F349" i="16" s="1"/>
  <c r="A349" i="16"/>
  <c r="E348" i="16"/>
  <c r="A350" i="17" l="1"/>
  <c r="B351" i="17"/>
  <c r="E349" i="17"/>
  <c r="D349" i="17"/>
  <c r="F350" i="17" s="1"/>
  <c r="B351" i="16"/>
  <c r="A350" i="16"/>
  <c r="D349" i="16"/>
  <c r="F350" i="16" s="1"/>
  <c r="E349" i="16"/>
  <c r="B352" i="17" l="1"/>
  <c r="A351" i="17"/>
  <c r="E350" i="17"/>
  <c r="D350" i="17"/>
  <c r="F351" i="17" s="1"/>
  <c r="E350" i="16"/>
  <c r="A351" i="16"/>
  <c r="D350" i="16"/>
  <c r="F351" i="16" s="1"/>
  <c r="B352" i="16"/>
  <c r="B353" i="17" l="1"/>
  <c r="A352" i="17"/>
  <c r="D351" i="17"/>
  <c r="F352" i="17" s="1"/>
  <c r="E351" i="17"/>
  <c r="B353" i="16"/>
  <c r="A352" i="16"/>
  <c r="E351" i="16"/>
  <c r="D351" i="16"/>
  <c r="F352" i="16" s="1"/>
  <c r="B354" i="17" l="1"/>
  <c r="A353" i="17"/>
  <c r="D352" i="17"/>
  <c r="F353" i="17" s="1"/>
  <c r="E352" i="17"/>
  <c r="D352" i="16"/>
  <c r="F353" i="16" s="1"/>
  <c r="A353" i="16"/>
  <c r="B354" i="16"/>
  <c r="E352" i="16"/>
  <c r="B355" i="17" l="1"/>
  <c r="A354" i="17"/>
  <c r="E353" i="17"/>
  <c r="D353" i="17"/>
  <c r="F354" i="17" s="1"/>
  <c r="A354" i="16"/>
  <c r="E353" i="16"/>
  <c r="B355" i="16"/>
  <c r="D353" i="16"/>
  <c r="F354" i="16" s="1"/>
  <c r="B356" i="17" l="1"/>
  <c r="A355" i="17"/>
  <c r="E354" i="17"/>
  <c r="D354" i="17"/>
  <c r="F355" i="17" s="1"/>
  <c r="D354" i="16"/>
  <c r="F355" i="16" s="1"/>
  <c r="A355" i="16"/>
  <c r="E354" i="16"/>
  <c r="B356" i="16"/>
  <c r="B357" i="17" l="1"/>
  <c r="A356" i="17"/>
  <c r="E355" i="17"/>
  <c r="D355" i="17"/>
  <c r="F356" i="17" s="1"/>
  <c r="B357" i="16"/>
  <c r="A356" i="16"/>
  <c r="E355" i="16"/>
  <c r="D355" i="16"/>
  <c r="F356" i="16" s="1"/>
  <c r="B358" i="17" l="1"/>
  <c r="A357" i="17"/>
  <c r="E356" i="17"/>
  <c r="D356" i="17"/>
  <c r="F357" i="17" s="1"/>
  <c r="D356" i="16"/>
  <c r="F357" i="16" s="1"/>
  <c r="A357" i="16"/>
  <c r="B358" i="16"/>
  <c r="E356" i="16"/>
  <c r="B359" i="17" l="1"/>
  <c r="A358" i="17"/>
  <c r="D357" i="17"/>
  <c r="F358" i="17" s="1"/>
  <c r="E357" i="17"/>
  <c r="B359" i="16"/>
  <c r="E357" i="16"/>
  <c r="A358" i="16"/>
  <c r="D357" i="16"/>
  <c r="F358" i="16" s="1"/>
  <c r="B360" i="17" l="1"/>
  <c r="A359" i="17"/>
  <c r="D358" i="17"/>
  <c r="F359" i="17" s="1"/>
  <c r="E358" i="17"/>
  <c r="D358" i="16"/>
  <c r="F359" i="16" s="1"/>
  <c r="A359" i="16"/>
  <c r="E358" i="16"/>
  <c r="B360" i="16"/>
  <c r="B361" i="17" l="1"/>
  <c r="A360" i="17"/>
  <c r="D359" i="17"/>
  <c r="F360" i="17" s="1"/>
  <c r="E359" i="17"/>
  <c r="B361" i="16"/>
  <c r="A360" i="16"/>
  <c r="E359" i="16"/>
  <c r="D359" i="16"/>
  <c r="F360" i="16" s="1"/>
  <c r="B362" i="17" l="1"/>
  <c r="A361" i="17"/>
  <c r="E360" i="17"/>
  <c r="D360" i="17"/>
  <c r="F361" i="17" s="1"/>
  <c r="D360" i="16"/>
  <c r="F361" i="16" s="1"/>
  <c r="B362" i="16"/>
  <c r="A361" i="16"/>
  <c r="E360" i="16"/>
  <c r="B363" i="17" l="1"/>
  <c r="A362" i="17"/>
  <c r="E361" i="17"/>
  <c r="D361" i="17"/>
  <c r="F362" i="17" s="1"/>
  <c r="A362" i="16"/>
  <c r="E361" i="16"/>
  <c r="B363" i="16"/>
  <c r="D361" i="16"/>
  <c r="F362" i="16" s="1"/>
  <c r="B364" i="17" l="1"/>
  <c r="A363" i="17"/>
  <c r="E362" i="17"/>
  <c r="D362" i="17"/>
  <c r="F363" i="17" s="1"/>
  <c r="D362" i="16"/>
  <c r="F363" i="16" s="1"/>
  <c r="A363" i="16"/>
  <c r="E362" i="16"/>
  <c r="B364" i="16"/>
  <c r="A364" i="17" l="1"/>
  <c r="E363" i="17"/>
  <c r="D363" i="17"/>
  <c r="F364" i="17" s="1"/>
  <c r="E363" i="16"/>
  <c r="D363" i="16"/>
  <c r="F364" i="16" s="1"/>
  <c r="A364" i="16"/>
</calcChain>
</file>

<file path=xl/sharedStrings.xml><?xml version="1.0" encoding="utf-8"?>
<sst xmlns="http://schemas.openxmlformats.org/spreadsheetml/2006/main" count="300" uniqueCount="211">
  <si>
    <t>Ariz …and maybe other places…</t>
  </si>
  <si>
    <t>Bill Twitty</t>
  </si>
  <si>
    <t>These guys are all private investors, as we drop more mail we’ll have to have these guys</t>
  </si>
  <si>
    <t>Colo only</t>
  </si>
  <si>
    <t>Fred Obergfell</t>
  </si>
  <si>
    <t>In "Installments" Full</t>
    <phoneticPr fontId="12" type="noConversion"/>
  </si>
  <si>
    <t>Partial Now</t>
    <phoneticPr fontId="12" type="noConversion"/>
  </si>
  <si>
    <t>Bal of Full in</t>
    <phoneticPr fontId="12" type="noConversion"/>
  </si>
  <si>
    <t>Total Amount</t>
    <phoneticPr fontId="12" type="noConversion"/>
  </si>
  <si>
    <t>Colo and Ariz …and maybe other places…</t>
  </si>
  <si>
    <t>Creat Shortcut in daylite for files</t>
    <phoneticPr fontId="12" type="noConversion"/>
  </si>
  <si>
    <t>15-20%</t>
    <phoneticPr fontId="12" type="noConversion"/>
  </si>
  <si>
    <t>Sub 600 ok if strong pay record</t>
    <phoneticPr fontId="12" type="noConversion"/>
  </si>
  <si>
    <t xml:space="preserve">Minimum Discount is 10K.  </t>
    <phoneticPr fontId="12" type="noConversion"/>
  </si>
  <si>
    <t>600+</t>
    <phoneticPr fontId="12" type="noConversion"/>
  </si>
  <si>
    <t>% of Balloon Bought</t>
    <phoneticPr fontId="12" type="noConversion"/>
  </si>
  <si>
    <t xml:space="preserve">RHPR </t>
    <phoneticPr fontId="12" type="noConversion"/>
  </si>
  <si>
    <t>Funder</t>
    <phoneticPr fontId="12" type="noConversion"/>
  </si>
  <si>
    <t>Down Pmt</t>
    <phoneticPr fontId="12" type="noConversion"/>
  </si>
  <si>
    <t>off (520) 731-2175</t>
  </si>
  <si>
    <t>cell (520) 906-1721</t>
  </si>
  <si>
    <t>5546 E. Paseo Bueno</t>
  </si>
  <si>
    <t>Depends on product, not over 20K-40K.</t>
    <phoneticPr fontId="12" type="noConversion"/>
  </si>
  <si>
    <t xml:space="preserve">Profit to Broker </t>
  </si>
  <si>
    <t>Price to Seller</t>
  </si>
  <si>
    <t>AK, CA, CO, HI, ID, IL, IA, MD, MS, MO, MT, NE, NV, NC, OR, TN, TX, UT, VA, WA, WV, WY, Dist of Columbia</t>
  </si>
  <si>
    <t>No NV, OR, MI, Parts of OH, IN, IL</t>
    <phoneticPr fontId="12" type="noConversion"/>
  </si>
  <si>
    <t>Commision %</t>
    <phoneticPr fontId="20" type="noConversion"/>
  </si>
  <si>
    <t>Solving for:</t>
  </si>
  <si>
    <t>FV</t>
  </si>
  <si>
    <t>PV</t>
  </si>
  <si>
    <t>i</t>
  </si>
  <si>
    <t>n</t>
  </si>
  <si>
    <t>PMT</t>
  </si>
  <si>
    <t>Rate - i</t>
  </si>
  <si>
    <t>Nper - n</t>
  </si>
  <si>
    <t>Type</t>
  </si>
  <si>
    <t>Interest Rate</t>
    <phoneticPr fontId="12" type="noConversion"/>
  </si>
  <si>
    <t>Monthly Payment</t>
    <phoneticPr fontId="12" type="noConversion"/>
  </si>
  <si>
    <t>Full or Partial, 20K-40K, prefer 3rd servicing.  Use them as a last resort.  Tell them what we need.</t>
    <phoneticPr fontId="12" type="noConversion"/>
  </si>
  <si>
    <t>Tucson, AZ 85750</t>
  </si>
  <si>
    <t>FV</t>
    <phoneticPr fontId="12" type="noConversion"/>
  </si>
  <si>
    <t>Funding Source</t>
    <phoneticPr fontId="12" type="noConversion"/>
  </si>
  <si>
    <t>ITV</t>
  </si>
  <si>
    <t>ITV</t>
    <phoneticPr fontId="12" type="noConversion"/>
  </si>
  <si>
    <t>Secure Financial</t>
    <phoneticPr fontId="12" type="noConversion"/>
  </si>
  <si>
    <t>650+</t>
    <phoneticPr fontId="12" type="noConversion"/>
  </si>
  <si>
    <t>Verify quote amounts &amp; Max ITV</t>
    <phoneticPr fontId="12" type="noConversion"/>
  </si>
  <si>
    <t>$250K or less total funding (will go more on very solid deal)</t>
  </si>
  <si>
    <t>3 mos minimum seasoning</t>
  </si>
  <si>
    <t>Determine Funder…</t>
    <phoneticPr fontId="12" type="noConversion"/>
  </si>
  <si>
    <t>Funder:</t>
    <phoneticPr fontId="12" type="noConversion"/>
  </si>
  <si>
    <t>The best way is to email me at greg.gehlen@canyoncap.com. Our telephone number is 888-548-9990 and the address is 1930 Village Center Circle, Suite #3-838, Las Vegas, NV 89314.</t>
  </si>
  <si>
    <t># of Pmts Made</t>
    <phoneticPr fontId="12" type="noConversion"/>
  </si>
  <si>
    <t># of Pmts Remain</t>
    <phoneticPr fontId="12" type="noConversion"/>
  </si>
  <si>
    <t>Create Quote Email with details:</t>
    <phoneticPr fontId="12" type="noConversion"/>
  </si>
  <si>
    <t>Funder's ITV</t>
  </si>
  <si>
    <t>Broker's Profit</t>
  </si>
  <si>
    <t xml:space="preserve">Price to Seller </t>
  </si>
  <si>
    <t>Estimated Value</t>
    <phoneticPr fontId="12" type="noConversion"/>
  </si>
  <si>
    <t>Will even do gas stations with no EPA issues (requires Phase I study)</t>
  </si>
  <si>
    <t>FL, TX GA, MD, MI, OH, IN, NC, SC, MA, all New England States, NJ, NY, PA</t>
    <phoneticPr fontId="12" type="noConversion"/>
  </si>
  <si>
    <t>Grand Bank</t>
    <phoneticPr fontId="12" type="noConversion"/>
  </si>
  <si>
    <t>20% down or 12 months of seasoning</t>
    <phoneticPr fontId="12" type="noConversion"/>
  </si>
  <si>
    <t>Will not purchase balloon payments</t>
    <phoneticPr fontId="12" type="noConversion"/>
  </si>
  <si>
    <t>Determine #of Payments &amp; Commish</t>
    <phoneticPr fontId="12" type="noConversion"/>
  </si>
  <si>
    <t>Mackinac</t>
    <phoneticPr fontId="12" type="noConversion"/>
  </si>
  <si>
    <t>15-18%</t>
    <phoneticPr fontId="12" type="noConversion"/>
  </si>
  <si>
    <t>Add Loan Details</t>
    <phoneticPr fontId="12" type="noConversion"/>
  </si>
  <si>
    <t>12-14%</t>
    <phoneticPr fontId="12" type="noConversion"/>
  </si>
  <si>
    <t>40-50%</t>
    <phoneticPr fontId="12" type="noConversion"/>
  </si>
  <si>
    <t>FL, MA, MI</t>
    <phoneticPr fontId="12" type="noConversion"/>
  </si>
  <si>
    <t>720+</t>
    <phoneticPr fontId="12" type="noConversion"/>
  </si>
  <si>
    <t>Notes:</t>
    <phoneticPr fontId="12" type="noConversion"/>
  </si>
  <si>
    <t>550 Minimum Credit req.  Will look at other redeeming factors</t>
    <phoneticPr fontId="12" type="noConversion"/>
  </si>
  <si>
    <t>630+</t>
    <phoneticPr fontId="12" type="noConversion"/>
  </si>
  <si>
    <t>Port of Ball:</t>
    <phoneticPr fontId="12" type="noConversion"/>
  </si>
  <si>
    <t>Max ITV</t>
    <phoneticPr fontId="12" type="noConversion"/>
  </si>
  <si>
    <t>Areas</t>
    <phoneticPr fontId="12" type="noConversion"/>
  </si>
  <si>
    <t>Partial Quote:</t>
    <phoneticPr fontId="12" type="noConversion"/>
  </si>
  <si>
    <t>Will do partnership buy-outs</t>
  </si>
  <si>
    <t>(Lyle is definitely a buddy…knows me well, invest with his IRA)</t>
  </si>
  <si>
    <t>Select deals in the areas listed with 30% hard equity</t>
    <phoneticPr fontId="12" type="noConversion"/>
  </si>
  <si>
    <t>Uses BPO's for values</t>
    <phoneticPr fontId="12" type="noConversion"/>
  </si>
  <si>
    <t>Real Estate only, no businesses.</t>
    <phoneticPr fontId="12" type="noConversion"/>
  </si>
  <si>
    <t>Credit</t>
    <phoneticPr fontId="12" type="noConversion"/>
  </si>
  <si>
    <t>UPB</t>
    <phoneticPr fontId="12" type="noConversion"/>
  </si>
  <si>
    <t>Checklist</t>
    <phoneticPr fontId="12" type="noConversion"/>
  </si>
  <si>
    <t>Create Opportunity</t>
    <phoneticPr fontId="12" type="noConversion"/>
  </si>
  <si>
    <t>For the next:</t>
    <phoneticPr fontId="12" type="noConversion"/>
  </si>
  <si>
    <t>Remaining:</t>
    <phoneticPr fontId="12" type="noConversion"/>
  </si>
  <si>
    <t>Payments</t>
    <phoneticPr fontId="12" type="noConversion"/>
  </si>
  <si>
    <t>Payments</t>
    <phoneticPr fontId="12" type="noConversion"/>
  </si>
  <si>
    <t>Western US, CA, NV, AZ, WA, OR, ID, UT, NM, CO, MT</t>
    <phoneticPr fontId="12" type="noConversion"/>
  </si>
  <si>
    <t>Flips rehabbs req 12 months, Seasoning</t>
    <phoneticPr fontId="12" type="noConversion"/>
  </si>
  <si>
    <t>Lyle F. Wall</t>
  </si>
  <si>
    <t xml:space="preserve"> </t>
    <phoneticPr fontId="12" type="noConversion"/>
  </si>
  <si>
    <t>www.SecFin.com</t>
  </si>
  <si>
    <t>Max Funding Amount</t>
    <phoneticPr fontId="12" type="noConversion"/>
  </si>
  <si>
    <t>fobergfell@comcast.net</t>
  </si>
  <si>
    <t>home (303) 798-6132</t>
  </si>
  <si>
    <t>cell (303) 8871863</t>
  </si>
  <si>
    <t>I’ve met him at Noteworthy but we aren’t big pals</t>
  </si>
  <si>
    <t>Eddie Family Entity</t>
    <phoneticPr fontId="12" type="noConversion"/>
  </si>
  <si>
    <t>TX, MS</t>
    <phoneticPr fontId="12" type="noConversion"/>
  </si>
  <si>
    <t>600+</t>
    <phoneticPr fontId="12" type="noConversion"/>
  </si>
  <si>
    <t>Create Contact</t>
    <phoneticPr fontId="12" type="noConversion"/>
  </si>
  <si>
    <t>Deal Notes</t>
    <phoneticPr fontId="12" type="noConversion"/>
  </si>
  <si>
    <t>600+</t>
    <phoneticPr fontId="12" type="noConversion"/>
  </si>
  <si>
    <t>Payment</t>
  </si>
  <si>
    <t>Principal</t>
  </si>
  <si>
    <t>Interest</t>
  </si>
  <si>
    <t>Balance</t>
  </si>
  <si>
    <t>Beginning</t>
  </si>
  <si>
    <t xml:space="preserve"> </t>
  </si>
  <si>
    <t>With 575 Credit score, will consider with 20% down and 12 months seasoning.</t>
    <phoneticPr fontId="12" type="noConversion"/>
  </si>
  <si>
    <t>Payments</t>
    <phoneticPr fontId="12" type="noConversion"/>
  </si>
  <si>
    <t>Quote - Full</t>
  </si>
  <si>
    <t>Price from Funder</t>
  </si>
  <si>
    <t>40-50%</t>
    <phoneticPr fontId="12" type="noConversion"/>
  </si>
  <si>
    <t>700+</t>
    <phoneticPr fontId="12" type="noConversion"/>
  </si>
  <si>
    <t>7-9%</t>
    <phoneticPr fontId="12" type="noConversion"/>
  </si>
  <si>
    <t>With Balloon</t>
    <phoneticPr fontId="12" type="noConversion"/>
  </si>
  <si>
    <t>No Balloon</t>
    <phoneticPr fontId="12" type="noConversion"/>
  </si>
  <si>
    <t>(480) 266-4910 winter months only</t>
  </si>
  <si>
    <t>(Bill is definitely a buddy…knows me well, invest in his own company, former Metro exec)</t>
  </si>
  <si>
    <t>Probably Ariz only</t>
  </si>
  <si>
    <t>Don Aversa</t>
  </si>
  <si>
    <t>don@pei123.com</t>
  </si>
  <si>
    <t>(520) 577-8866</t>
  </si>
  <si>
    <t>Submitted</t>
    <phoneticPr fontId="12" type="noConversion"/>
  </si>
  <si>
    <t>Amount of Balloon Bought</t>
    <phoneticPr fontId="12" type="noConversion"/>
  </si>
  <si>
    <t>Only businesses that they won't fund are: tanning salons, nail salons, tatoo parlors -</t>
  </si>
  <si>
    <t>RHPR Holdings</t>
  </si>
  <si>
    <t>Yield</t>
  </si>
  <si>
    <t>TX Only</t>
    <phoneticPr fontId="12" type="noConversion"/>
  </si>
  <si>
    <t>ITV</t>
    <phoneticPr fontId="12" type="noConversion"/>
  </si>
  <si>
    <t>btwitty@westernfinancialaz.com</t>
  </si>
  <si>
    <t>The Note</t>
  </si>
  <si>
    <t>Balance:</t>
  </si>
  <si>
    <t>Term (mos):</t>
  </si>
  <si>
    <t>Rate:</t>
  </si>
  <si>
    <t>Pmt:</t>
  </si>
  <si>
    <t>Partial Purchase</t>
  </si>
  <si>
    <t>Term Bought:</t>
  </si>
  <si>
    <t>Pmt Bought:</t>
  </si>
  <si>
    <t>Partial Offered</t>
    <phoneticPr fontId="38" type="noConversion"/>
  </si>
  <si>
    <t>FULL AMORTIZATION TABLE</t>
  </si>
  <si>
    <t>Pmt #</t>
  </si>
  <si>
    <t>Month</t>
  </si>
  <si>
    <t>Will do hybrid business and real estate deals</t>
  </si>
  <si>
    <t>No Restrictions</t>
    <phoneticPr fontId="12" type="noConversion"/>
  </si>
  <si>
    <t>415-981-8060</t>
  </si>
  <si>
    <t>AK Financial</t>
    <phoneticPr fontId="12" type="noConversion"/>
  </si>
  <si>
    <t>50-60%</t>
    <phoneticPr fontId="12" type="noConversion"/>
  </si>
  <si>
    <t>PARTIAL AMORTIZATION TABLE</t>
  </si>
  <si>
    <t>Entitlement Balance</t>
  </si>
  <si>
    <t>Monthly Disc</t>
    <phoneticPr fontId="12" type="noConversion"/>
  </si>
  <si>
    <t>Total Disc</t>
    <phoneticPr fontId="12" type="noConversion"/>
  </si>
  <si>
    <t>Verify to/from email addresses</t>
    <phoneticPr fontId="12" type="noConversion"/>
  </si>
  <si>
    <t>For the next:</t>
    <phoneticPr fontId="12" type="noConversion"/>
  </si>
  <si>
    <t>Full Quote:</t>
    <phoneticPr fontId="12" type="noConversion"/>
  </si>
  <si>
    <t>Canyon Capital</t>
    <phoneticPr fontId="12" type="noConversion"/>
  </si>
  <si>
    <t>They like medical and legal firms and franchises (except Subway - bad franchise agreements)</t>
  </si>
  <si>
    <t>30-40%</t>
    <phoneticPr fontId="12" type="noConversion"/>
  </si>
  <si>
    <t>Principal</t>
    <phoneticPr fontId="12" type="noConversion"/>
  </si>
  <si>
    <t>Checklist Complete</t>
    <phoneticPr fontId="12" type="noConversion"/>
  </si>
  <si>
    <t>Create Quote with Details:</t>
    <phoneticPr fontId="12" type="noConversion"/>
  </si>
  <si>
    <t>(970) 266-8007</t>
  </si>
  <si>
    <t>Submit your request online before quoting.  Let them do the math</t>
    <phoneticPr fontId="12" type="noConversion"/>
  </si>
  <si>
    <t>No Desert Land, MI, or rust belt, heavy industrial</t>
    <phoneticPr fontId="12" type="noConversion"/>
  </si>
  <si>
    <t>&lt;625</t>
    <phoneticPr fontId="12" type="noConversion"/>
  </si>
  <si>
    <t>Number of Payments Remaining Before Purchase</t>
    <phoneticPr fontId="12" type="noConversion"/>
  </si>
  <si>
    <t>Checklist (Cont)</t>
    <phoneticPr fontId="12" type="noConversion"/>
  </si>
  <si>
    <t>Partial Balance Remaining:</t>
    <phoneticPr fontId="12" type="noConversion"/>
  </si>
  <si>
    <t>Single &amp; Multi Family O/O &amp; Rentals, Don't like interest only</t>
    <phoneticPr fontId="12" type="noConversion"/>
  </si>
  <si>
    <t>SFR O/O, Rehab very hard to approve., very leary on Interest only notes</t>
    <phoneticPr fontId="12" type="noConversion"/>
  </si>
  <si>
    <t>5% down or less, req 12 months of seasoning. No simos, 3 months minimum seasoning</t>
    <phoneticPr fontId="12" type="noConversion"/>
  </si>
  <si>
    <t>Selling Price</t>
    <phoneticPr fontId="12" type="noConversion"/>
  </si>
  <si>
    <t>Determine #of Pmnts, % of balloon &amp; Commish</t>
    <phoneticPr fontId="12" type="noConversion"/>
  </si>
  <si>
    <t>Calculated</t>
    <phoneticPr fontId="12" type="noConversion"/>
  </si>
  <si>
    <t>Balloon</t>
    <phoneticPr fontId="12" type="noConversion"/>
  </si>
  <si>
    <t>Fort Collins, CO 80527-0213</t>
  </si>
  <si>
    <t>lylewall@gmail.com</t>
  </si>
  <si>
    <t>POB 270213</t>
  </si>
  <si>
    <t>Checklist Continued:</t>
    <phoneticPr fontId="12" type="noConversion"/>
  </si>
  <si>
    <t>Total to Noteseller:</t>
    <phoneticPr fontId="12" type="noConversion"/>
  </si>
  <si>
    <t>Current Loan Balance:</t>
    <phoneticPr fontId="12" type="noConversion"/>
  </si>
  <si>
    <t>Private MS Inv</t>
    <phoneticPr fontId="12" type="noConversion"/>
  </si>
  <si>
    <t>Compare Value to Sales Price (Loan Underwater?)</t>
    <phoneticPr fontId="12" type="noConversion"/>
  </si>
  <si>
    <t>Max ITV</t>
    <phoneticPr fontId="12" type="noConversion"/>
  </si>
  <si>
    <t>11-12%</t>
    <phoneticPr fontId="12" type="noConversion"/>
  </si>
  <si>
    <t>625-650</t>
    <phoneticPr fontId="12" type="noConversion"/>
  </si>
  <si>
    <t>Amerifunds</t>
    <phoneticPr fontId="12" type="noConversion"/>
  </si>
  <si>
    <t>Quote - Partial</t>
  </si>
  <si>
    <t># of Pmts Bought</t>
  </si>
  <si>
    <t>Price From Funder</t>
  </si>
  <si>
    <t>Typical discount yield to maturity is 15-18%</t>
  </si>
  <si>
    <t>They will buy partials</t>
  </si>
  <si>
    <t>Wants TX only</t>
    <phoneticPr fontId="12" type="noConversion"/>
  </si>
  <si>
    <t>Term</t>
    <phoneticPr fontId="12" type="noConversion"/>
  </si>
  <si>
    <t>630+</t>
    <phoneticPr fontId="12" type="noConversion"/>
  </si>
  <si>
    <t>Scheduled Bal When Reassigned</t>
  </si>
  <si>
    <t>Number of Pmts Remaining</t>
    <phoneticPr fontId="12" type="noConversion"/>
  </si>
  <si>
    <t>Yield</t>
    <phoneticPr fontId="12" type="noConversion"/>
  </si>
  <si>
    <t>Ralph</t>
  </si>
  <si>
    <t>25-30% hard money down</t>
  </si>
  <si>
    <t>60 month term (will go 72-84 on a solid borrower)</t>
  </si>
  <si>
    <t>Create Quote Request</t>
    <phoneticPr fontId="12" type="noConversion"/>
  </si>
  <si>
    <t>Yield (Full)</t>
  </si>
  <si>
    <t>Yield (Partial)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</si>
</sst>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\$#,##0.00_);[Red]&quot;($&quot;#,##0.00\)"/>
    <numFmt numFmtId="168" formatCode="_(* #,##0.00_);_(* \(#,##0.00\);_(* \-??_);_(@_)"/>
    <numFmt numFmtId="169" formatCode="&quot;$&quot;#,##0.00;[Red]&quot;$&quot;#,##0.00"/>
  </numFmts>
  <fonts count="43" x14ac:knownFonts="1">
    <font>
      <sz val="10"/>
      <name val="Verdana"/>
    </font>
    <font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0"/>
      <name val="Arial"/>
      <family val="2"/>
    </font>
    <font>
      <sz val="10"/>
      <color indexed="48"/>
      <name val="Verdana"/>
      <family val="2"/>
    </font>
    <font>
      <b/>
      <u/>
      <sz val="10"/>
      <name val="Verdana"/>
      <family val="2"/>
    </font>
    <font>
      <u/>
      <sz val="10"/>
      <name val="Verdana"/>
      <family val="2"/>
    </font>
    <font>
      <sz val="18"/>
      <name val="Arial"/>
      <family val="2"/>
    </font>
    <font>
      <sz val="8"/>
      <name val="Arial"/>
      <family val="2"/>
    </font>
    <font>
      <sz val="18"/>
      <color indexed="9"/>
      <name val="Arial"/>
      <family val="2"/>
    </font>
    <font>
      <sz val="20"/>
      <color indexed="9"/>
      <name val="Arial"/>
      <family val="2"/>
    </font>
    <font>
      <sz val="20"/>
      <name val="Arial"/>
      <family val="2"/>
    </font>
    <font>
      <sz val="18"/>
      <color indexed="57"/>
      <name val="Arial"/>
      <family val="2"/>
    </font>
    <font>
      <sz val="17"/>
      <name val="Arial"/>
      <family val="2"/>
    </font>
    <font>
      <sz val="17"/>
      <color indexed="9"/>
      <name val="Arial"/>
      <family val="2"/>
    </font>
    <font>
      <sz val="17"/>
      <color indexed="57"/>
      <name val="Arial"/>
      <family val="2"/>
    </font>
    <font>
      <sz val="17"/>
      <color indexed="11"/>
      <name val="Arial"/>
      <family val="2"/>
    </font>
    <font>
      <b/>
      <sz val="16"/>
      <name val="Verdana"/>
      <family val="2"/>
    </font>
    <font>
      <sz val="16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16"/>
      <name val="Verdana"/>
      <family val="2"/>
    </font>
    <font>
      <sz val="26"/>
      <name val="Arial"/>
      <family val="2"/>
    </font>
    <font>
      <b/>
      <sz val="28"/>
      <color indexed="48"/>
      <name val="Arial"/>
      <family val="2"/>
    </font>
    <font>
      <sz val="16"/>
      <name val="Arial"/>
      <family val="2"/>
    </font>
    <font>
      <b/>
      <sz val="26"/>
      <color indexed="48"/>
      <name val="Arial"/>
      <family val="2"/>
    </font>
    <font>
      <sz val="10"/>
      <name val="Arial"/>
      <family val="2"/>
    </font>
    <font>
      <b/>
      <sz val="10"/>
      <color indexed="48"/>
      <name val="Arial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color rgb="FFFF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darkTrellis"/>
    </fill>
    <fill>
      <patternFill patternType="solid">
        <fgColor indexed="57"/>
        <bgColor indexed="34"/>
      </patternFill>
    </fill>
    <fill>
      <patternFill patternType="solid">
        <fgColor indexed="13"/>
        <bgColor indexed="34"/>
      </patternFill>
    </fill>
    <fill>
      <patternFill patternType="solid">
        <fgColor indexed="57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150">
    <xf numFmtId="0" fontId="0" fillId="0" borderId="0" xfId="0"/>
    <xf numFmtId="0" fontId="13" fillId="2" borderId="1" xfId="0" applyFont="1" applyFill="1" applyBorder="1" applyAlignment="1">
      <alignment horizontal="right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5" fillId="3" borderId="5" xfId="0" applyFont="1" applyFill="1" applyBorder="1"/>
    <xf numFmtId="10" fontId="0" fillId="0" borderId="5" xfId="0" applyNumberFormat="1" applyBorder="1" applyProtection="1">
      <protection locked="0"/>
    </xf>
    <xf numFmtId="10" fontId="0" fillId="4" borderId="5" xfId="0" applyNumberFormat="1" applyFill="1" applyBorder="1"/>
    <xf numFmtId="0" fontId="15" fillId="3" borderId="4" xfId="0" applyFont="1" applyFill="1" applyBorder="1"/>
    <xf numFmtId="2" fontId="0" fillId="0" borderId="4" xfId="0" applyNumberFormat="1" applyBorder="1" applyProtection="1">
      <protection locked="0"/>
    </xf>
    <xf numFmtId="2" fontId="0" fillId="4" borderId="4" xfId="0" applyNumberFormat="1" applyFill="1" applyBorder="1"/>
    <xf numFmtId="0" fontId="0" fillId="0" borderId="4" xfId="0" applyBorder="1" applyProtection="1">
      <protection locked="0"/>
    </xf>
    <xf numFmtId="8" fontId="0" fillId="4" borderId="4" xfId="0" applyNumberFormat="1" applyFill="1" applyBorder="1"/>
    <xf numFmtId="8" fontId="0" fillId="0" borderId="4" xfId="0" applyNumberFormat="1" applyBorder="1" applyProtection="1">
      <protection locked="0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164" fontId="16" fillId="0" borderId="0" xfId="0" applyNumberFormat="1" applyFont="1" applyAlignment="1">
      <alignment horizontal="center"/>
    </xf>
    <xf numFmtId="10" fontId="16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8" fontId="0" fillId="4" borderId="4" xfId="0" applyNumberFormat="1" applyFill="1" applyBorder="1" applyAlignment="1">
      <alignment horizontal="center"/>
    </xf>
    <xf numFmtId="164" fontId="16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9" fontId="0" fillId="0" borderId="0" xfId="0" applyNumberFormat="1"/>
    <xf numFmtId="10" fontId="0" fillId="0" borderId="0" xfId="0" applyNumberFormat="1"/>
    <xf numFmtId="0" fontId="11" fillId="0" borderId="0" xfId="0" applyFont="1"/>
    <xf numFmtId="165" fontId="16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0" fontId="0" fillId="0" borderId="5" xfId="0" applyNumberFormat="1" applyBorder="1" applyAlignment="1" applyProtection="1">
      <alignment horizontal="center"/>
    </xf>
    <xf numFmtId="2" fontId="0" fillId="0" borderId="4" xfId="0" applyNumberFormat="1" applyBorder="1" applyAlignment="1" applyProtection="1">
      <alignment horizontal="center"/>
    </xf>
    <xf numFmtId="8" fontId="0" fillId="0" borderId="4" xfId="0" applyNumberFormat="1" applyBorder="1" applyAlignment="1" applyProtection="1">
      <alignment horizontal="center"/>
    </xf>
    <xf numFmtId="10" fontId="0" fillId="0" borderId="5" xfId="0" applyNumberFormat="1" applyBorder="1" applyProtection="1"/>
    <xf numFmtId="2" fontId="0" fillId="0" borderId="4" xfId="0" applyNumberFormat="1" applyBorder="1" applyProtection="1"/>
    <xf numFmtId="8" fontId="0" fillId="0" borderId="4" xfId="0" applyNumberFormat="1" applyBorder="1" applyProtection="1"/>
    <xf numFmtId="8" fontId="0" fillId="4" borderId="4" xfId="0" applyNumberFormat="1" applyFill="1" applyBorder="1" applyProtection="1"/>
    <xf numFmtId="0" fontId="0" fillId="0" borderId="4" xfId="0" applyBorder="1" applyProtection="1"/>
    <xf numFmtId="165" fontId="0" fillId="0" borderId="0" xfId="0" applyNumberFormat="1" applyAlignment="1">
      <alignment horizontal="center"/>
    </xf>
    <xf numFmtId="164" fontId="0" fillId="0" borderId="4" xfId="0" applyNumberFormat="1" applyBorder="1" applyProtection="1"/>
    <xf numFmtId="0" fontId="0" fillId="5" borderId="0" xfId="0" applyFill="1"/>
    <xf numFmtId="0" fontId="19" fillId="5" borderId="0" xfId="0" applyFont="1" applyFill="1"/>
    <xf numFmtId="0" fontId="21" fillId="6" borderId="8" xfId="0" applyFont="1" applyFill="1" applyBorder="1" applyAlignment="1">
      <alignment horizontal="center"/>
    </xf>
    <xf numFmtId="8" fontId="19" fillId="4" borderId="8" xfId="0" applyNumberFormat="1" applyFont="1" applyFill="1" applyBorder="1" applyAlignment="1">
      <alignment horizontal="right"/>
    </xf>
    <xf numFmtId="10" fontId="19" fillId="4" borderId="8" xfId="0" applyNumberFormat="1" applyFont="1" applyFill="1" applyBorder="1" applyAlignment="1">
      <alignment horizontal="center"/>
    </xf>
    <xf numFmtId="10" fontId="19" fillId="4" borderId="8" xfId="0" applyNumberFormat="1" applyFont="1" applyFill="1" applyBorder="1" applyAlignment="1">
      <alignment horizontal="right"/>
    </xf>
    <xf numFmtId="10" fontId="19" fillId="4" borderId="9" xfId="0" applyNumberFormat="1" applyFont="1" applyFill="1" applyBorder="1" applyAlignment="1">
      <alignment horizontal="center"/>
    </xf>
    <xf numFmtId="10" fontId="19" fillId="4" borderId="0" xfId="0" applyNumberFormat="1" applyFont="1" applyFill="1" applyBorder="1" applyAlignment="1">
      <alignment horizontal="center"/>
    </xf>
    <xf numFmtId="165" fontId="24" fillId="4" borderId="8" xfId="0" applyNumberFormat="1" applyFont="1" applyFill="1" applyBorder="1" applyAlignment="1">
      <alignment horizontal="right"/>
    </xf>
    <xf numFmtId="0" fontId="19" fillId="5" borderId="9" xfId="0" applyFont="1" applyFill="1" applyBorder="1" applyAlignment="1">
      <alignment horizontal="center"/>
    </xf>
    <xf numFmtId="0" fontId="26" fillId="6" borderId="8" xfId="0" applyFont="1" applyFill="1" applyBorder="1" applyAlignment="1">
      <alignment horizontal="center" wrapText="1"/>
    </xf>
    <xf numFmtId="0" fontId="26" fillId="6" borderId="8" xfId="0" applyFont="1" applyFill="1" applyBorder="1" applyAlignment="1">
      <alignment wrapText="1"/>
    </xf>
    <xf numFmtId="0" fontId="27" fillId="4" borderId="8" xfId="0" applyFont="1" applyFill="1" applyBorder="1" applyAlignment="1">
      <alignment horizontal="center"/>
    </xf>
    <xf numFmtId="8" fontId="25" fillId="4" borderId="8" xfId="0" applyNumberFormat="1" applyFont="1" applyFill="1" applyBorder="1"/>
    <xf numFmtId="10" fontId="25" fillId="4" borderId="8" xfId="0" applyNumberFormat="1" applyFont="1" applyFill="1" applyBorder="1" applyAlignment="1">
      <alignment horizontal="center"/>
    </xf>
    <xf numFmtId="8" fontId="11" fillId="0" borderId="0" xfId="0" applyNumberFormat="1" applyFont="1"/>
    <xf numFmtId="8" fontId="0" fillId="0" borderId="0" xfId="0" applyNumberFormat="1"/>
    <xf numFmtId="8" fontId="0" fillId="0" borderId="0" xfId="0" applyNumberFormat="1"/>
    <xf numFmtId="165" fontId="0" fillId="0" borderId="0" xfId="0" applyNumberFormat="1"/>
    <xf numFmtId="165" fontId="28" fillId="4" borderId="8" xfId="0" applyNumberFormat="1" applyFont="1" applyFill="1" applyBorder="1" applyAlignment="1">
      <alignment horizontal="center"/>
    </xf>
    <xf numFmtId="0" fontId="15" fillId="3" borderId="0" xfId="0" applyFont="1" applyFill="1" applyBorder="1"/>
    <xf numFmtId="10" fontId="16" fillId="0" borderId="0" xfId="0" applyNumberFormat="1" applyFont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0" fillId="0" borderId="0" xfId="0" applyFont="1" applyAlignment="1">
      <alignment horizontal="center"/>
    </xf>
    <xf numFmtId="0" fontId="11" fillId="0" borderId="0" xfId="0" applyFont="1" applyBorder="1"/>
    <xf numFmtId="0" fontId="11" fillId="0" borderId="11" xfId="0" applyFont="1" applyBorder="1"/>
    <xf numFmtId="0" fontId="11" fillId="0" borderId="0" xfId="0" applyFont="1" applyAlignment="1">
      <alignment horizontal="center"/>
    </xf>
    <xf numFmtId="10" fontId="25" fillId="4" borderId="0" xfId="0" applyNumberFormat="1" applyFont="1" applyFill="1" applyBorder="1" applyAlignment="1">
      <alignment horizontal="center"/>
    </xf>
    <xf numFmtId="8" fontId="25" fillId="4" borderId="0" xfId="0" applyNumberFormat="1" applyFont="1" applyFill="1" applyBorder="1"/>
    <xf numFmtId="10" fontId="25" fillId="4" borderId="0" xfId="0" applyNumberFormat="1" applyFont="1" applyFill="1" applyBorder="1" applyAlignment="1">
      <alignment horizontal="center"/>
    </xf>
    <xf numFmtId="9" fontId="27" fillId="4" borderId="8" xfId="0" applyNumberFormat="1" applyFont="1" applyFill="1" applyBorder="1" applyAlignment="1">
      <alignment horizontal="center"/>
    </xf>
    <xf numFmtId="165" fontId="25" fillId="4" borderId="8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0" fillId="0" borderId="6" xfId="0" applyFont="1" applyBorder="1"/>
    <xf numFmtId="0" fontId="18" fillId="0" borderId="12" xfId="0" applyFont="1" applyBorder="1"/>
    <xf numFmtId="0" fontId="0" fillId="0" borderId="13" xfId="0" applyBorder="1"/>
    <xf numFmtId="0" fontId="29" fillId="0" borderId="0" xfId="0" applyFont="1" applyAlignment="1">
      <alignment horizontal="left"/>
    </xf>
    <xf numFmtId="12" fontId="11" fillId="0" borderId="0" xfId="0" applyNumberFormat="1" applyFont="1"/>
    <xf numFmtId="8" fontId="11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6" fontId="0" fillId="0" borderId="0" xfId="0" applyNumberFormat="1"/>
    <xf numFmtId="0" fontId="8" fillId="0" borderId="0" xfId="0" applyFont="1"/>
    <xf numFmtId="0" fontId="7" fillId="0" borderId="0" xfId="0" applyFont="1"/>
    <xf numFmtId="9" fontId="16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0" fillId="0" borderId="14" xfId="0" applyBorder="1"/>
    <xf numFmtId="0" fontId="0" fillId="0" borderId="15" xfId="0" applyBorder="1"/>
    <xf numFmtId="165" fontId="0" fillId="0" borderId="15" xfId="0" applyNumberFormat="1" applyBorder="1"/>
    <xf numFmtId="0" fontId="0" fillId="0" borderId="16" xfId="0" applyBorder="1"/>
    <xf numFmtId="165" fontId="5" fillId="0" borderId="0" xfId="0" applyNumberFormat="1" applyFont="1"/>
    <xf numFmtId="0" fontId="4" fillId="0" borderId="0" xfId="0" applyFont="1" applyAlignment="1">
      <alignment wrapText="1"/>
    </xf>
    <xf numFmtId="0" fontId="0" fillId="0" borderId="0" xfId="0" applyBorder="1"/>
    <xf numFmtId="0" fontId="3" fillId="0" borderId="0" xfId="0" applyFont="1" applyBorder="1"/>
    <xf numFmtId="164" fontId="2" fillId="0" borderId="0" xfId="0" applyNumberFormat="1" applyFont="1" applyAlignment="1">
      <alignment horizontal="center"/>
    </xf>
    <xf numFmtId="0" fontId="0" fillId="8" borderId="0" xfId="0" applyFill="1"/>
    <xf numFmtId="0" fontId="34" fillId="8" borderId="0" xfId="0" applyFont="1" applyFill="1"/>
    <xf numFmtId="0" fontId="34" fillId="0" borderId="0" xfId="0" applyFont="1"/>
    <xf numFmtId="0" fontId="36" fillId="8" borderId="0" xfId="0" applyFont="1" applyFill="1"/>
    <xf numFmtId="0" fontId="23" fillId="0" borderId="21" xfId="0" applyFont="1" applyBorder="1" applyAlignment="1">
      <alignment horizontal="right"/>
    </xf>
    <xf numFmtId="165" fontId="22" fillId="9" borderId="22" xfId="2" applyNumberFormat="1" applyFont="1" applyFill="1" applyBorder="1" applyAlignment="1" applyProtection="1"/>
    <xf numFmtId="0" fontId="36" fillId="0" borderId="0" xfId="0" applyFont="1"/>
    <xf numFmtId="0" fontId="22" fillId="9" borderId="23" xfId="0" applyFont="1" applyFill="1" applyBorder="1" applyAlignment="1">
      <alignment horizontal="center"/>
    </xf>
    <xf numFmtId="10" fontId="22" fillId="9" borderId="23" xfId="3" applyNumberFormat="1" applyFont="1" applyFill="1" applyBorder="1" applyAlignment="1" applyProtection="1">
      <alignment horizontal="center"/>
    </xf>
    <xf numFmtId="0" fontId="23" fillId="0" borderId="24" xfId="0" applyFont="1" applyBorder="1" applyAlignment="1">
      <alignment horizontal="right"/>
    </xf>
    <xf numFmtId="167" fontId="23" fillId="10" borderId="23" xfId="0" applyNumberFormat="1" applyFont="1" applyFill="1" applyBorder="1"/>
    <xf numFmtId="167" fontId="22" fillId="9" borderId="25" xfId="2" applyNumberFormat="1" applyFont="1" applyFill="1" applyBorder="1" applyAlignment="1" applyProtection="1"/>
    <xf numFmtId="0" fontId="22" fillId="9" borderId="25" xfId="0" applyFont="1" applyFill="1" applyBorder="1" applyAlignment="1">
      <alignment horizontal="center"/>
    </xf>
    <xf numFmtId="10" fontId="23" fillId="10" borderId="25" xfId="3" applyNumberFormat="1" applyFont="1" applyFill="1" applyBorder="1" applyAlignment="1" applyProtection="1">
      <alignment horizontal="center"/>
    </xf>
    <xf numFmtId="167" fontId="22" fillId="11" borderId="25" xfId="0" applyNumberFormat="1" applyFont="1" applyFill="1" applyBorder="1"/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/>
    <xf numFmtId="44" fontId="0" fillId="0" borderId="0" xfId="2" applyFon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28" xfId="1" applyFont="1" applyFill="1" applyBorder="1" applyAlignment="1" applyProtection="1"/>
    <xf numFmtId="169" fontId="0" fillId="0" borderId="0" xfId="0" applyNumberFormat="1"/>
    <xf numFmtId="168" fontId="0" fillId="0" borderId="0" xfId="0" applyNumberFormat="1"/>
    <xf numFmtId="0" fontId="0" fillId="0" borderId="28" xfId="0" applyBorder="1" applyAlignment="1">
      <alignment horizontal="center"/>
    </xf>
    <xf numFmtId="165" fontId="0" fillId="0" borderId="0" xfId="0" applyNumberFormat="1"/>
    <xf numFmtId="167" fontId="0" fillId="0" borderId="0" xfId="0" applyNumberFormat="1"/>
    <xf numFmtId="10" fontId="25" fillId="4" borderId="8" xfId="0" applyNumberFormat="1" applyFont="1" applyFill="1" applyBorder="1"/>
    <xf numFmtId="164" fontId="42" fillId="0" borderId="0" xfId="0" applyNumberFormat="1" applyFont="1" applyAlignment="1">
      <alignment horizontal="center"/>
    </xf>
    <xf numFmtId="0" fontId="21" fillId="7" borderId="6" xfId="0" applyFont="1" applyFill="1" applyBorder="1" applyAlignment="1">
      <alignment horizontal="center"/>
    </xf>
    <xf numFmtId="0" fontId="21" fillId="7" borderId="12" xfId="0" applyFont="1" applyFill="1" applyBorder="1" applyAlignment="1">
      <alignment horizontal="center"/>
    </xf>
    <xf numFmtId="0" fontId="21" fillId="7" borderId="7" xfId="0" applyFont="1" applyFill="1" applyBorder="1" applyAlignment="1">
      <alignment horizontal="center"/>
    </xf>
    <xf numFmtId="0" fontId="21" fillId="7" borderId="10" xfId="0" applyFont="1" applyFill="1" applyBorder="1" applyAlignment="1">
      <alignment horizontal="center"/>
    </xf>
    <xf numFmtId="0" fontId="21" fillId="7" borderId="11" xfId="0" applyFont="1" applyFill="1" applyBorder="1" applyAlignment="1">
      <alignment horizontal="center"/>
    </xf>
    <xf numFmtId="0" fontId="22" fillId="6" borderId="6" xfId="0" applyFont="1" applyFill="1" applyBorder="1" applyAlignment="1">
      <alignment horizontal="right"/>
    </xf>
    <xf numFmtId="0" fontId="23" fillId="6" borderId="7" xfId="0" applyFont="1" applyFill="1" applyBorder="1" applyAlignment="1">
      <alignment horizontal="right"/>
    </xf>
    <xf numFmtId="0" fontId="0" fillId="0" borderId="7" xfId="0" applyBorder="1" applyAlignment="1">
      <alignment horizontal="right"/>
    </xf>
    <xf numFmtId="0" fontId="35" fillId="0" borderId="17" xfId="0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0" fillId="0" borderId="19" xfId="0" applyBorder="1" applyAlignment="1"/>
    <xf numFmtId="0" fontId="0" fillId="0" borderId="20" xfId="0" applyBorder="1" applyAlignment="1"/>
    <xf numFmtId="0" fontId="37" fillId="0" borderId="17" xfId="0" applyFont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23" fillId="0" borderId="19" xfId="0" applyFont="1" applyBorder="1" applyAlignment="1"/>
    <xf numFmtId="0" fontId="39" fillId="0" borderId="0" xfId="0" applyFont="1" applyBorder="1" applyAlignment="1">
      <alignment horizontal="center"/>
    </xf>
  </cellXfs>
  <cellStyles count="16">
    <cellStyle name="Comma" xfId="1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  <cellStyle name="Percent" xfId="3" builtinId="5"/>
  </cellStyles>
  <dxfs count="5">
    <dxf>
      <font>
        <condense val="0"/>
        <extend val="0"/>
      </font>
      <fill>
        <patternFill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Whole Loan Schedule vs Partial  Price  </a:t>
            </a:r>
          </a:p>
        </c:rich>
      </c:tx>
      <c:layout>
        <c:manualLayout>
          <c:xMode val="edge"/>
          <c:yMode val="edge"/>
          <c:x val="0.26409495921683801"/>
          <c:y val="5.8394223416070097E-2"/>
        </c:manualLayout>
      </c:layout>
      <c:overlay val="0"/>
      <c:spPr>
        <a:noFill/>
        <a:ln w="25400">
          <a:noFill/>
        </a:ln>
      </c:spPr>
    </c:title>
    <c:autoTitleDeleted val="0"/>
    <c:view3D>
      <c:rotX val="0"/>
      <c:hPercent val="100"/>
      <c:rotY val="0"/>
      <c:depthPercent val="100"/>
      <c:rAngAx val="0"/>
      <c:perspective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611702127659601"/>
          <c:y val="0.111328125"/>
          <c:w val="0.75"/>
          <c:h val="0.66015625"/>
        </c:manualLayout>
      </c:layout>
      <c:area3DChart>
        <c:grouping val="standard"/>
        <c:varyColors val="0"/>
        <c:ser>
          <c:idx val="0"/>
          <c:order val="0"/>
          <c:tx>
            <c:strRef>
              <c:f>'Partial Am'!$F$3</c:f>
              <c:strCache>
                <c:ptCount val="1"/>
                <c:pt idx="0">
                  <c:v>Entitlement Balance</c:v>
                </c:pt>
              </c:strCache>
            </c:strRef>
          </c:tx>
          <c:spPr>
            <a:solidFill>
              <a:srgbClr val="0000D4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'Partial Am'!$F$4:$F$364</c:f>
              <c:numCache>
                <c:formatCode>_(* #,##0.00_);_(* \(#,##0.00\);_(* "-"??_);_(@_)</c:formatCode>
                <c:ptCount val="361"/>
                <c:pt idx="0" formatCode="_(&quot;$&quot;* #,##0.00_);_(&quot;$&quot;* \(#,##0.00\);_(&quot;$&quot;* &quot;-&quot;??_);_(@_)">
                  <c:v>82768.544611628065</c:v>
                </c:pt>
                <c:pt idx="1">
                  <c:v>81834.093529613121</c:v>
                </c:pt>
                <c:pt idx="2">
                  <c:v>80887.961809072993</c:v>
                </c:pt>
                <c:pt idx="3">
                  <c:v>79930.003442026107</c:v>
                </c:pt>
                <c:pt idx="4">
                  <c:v>78960.070595391138</c:v>
                </c:pt>
                <c:pt idx="5">
                  <c:v>77978.013588173228</c:v>
                </c:pt>
                <c:pt idx="6">
                  <c:v>76983.680868365103</c:v>
                </c:pt>
                <c:pt idx="7">
                  <c:v>75976.918989559374</c:v>
                </c:pt>
                <c:pt idx="8">
                  <c:v>74957.572587268573</c:v>
                </c:pt>
                <c:pt idx="9">
                  <c:v>73925.484354949134</c:v>
                </c:pt>
                <c:pt idx="10">
                  <c:v>72880.495019725699</c:v>
                </c:pt>
                <c:pt idx="11">
                  <c:v>71822.44331781198</c:v>
                </c:pt>
                <c:pt idx="12">
                  <c:v>70751.16596962433</c:v>
                </c:pt>
                <c:pt idx="13">
                  <c:v>69666.497654584338</c:v>
                </c:pt>
                <c:pt idx="14">
                  <c:v>68568.270985606345</c:v>
                </c:pt>
                <c:pt idx="15">
                  <c:v>67456.316483266128</c:v>
                </c:pt>
                <c:pt idx="16">
                  <c:v>66330.462549646662</c:v>
                </c:pt>
                <c:pt idx="17">
                  <c:v>65190.535441856948</c:v>
                </c:pt>
                <c:pt idx="18">
                  <c:v>64036.359245219865</c:v>
                </c:pt>
                <c:pt idx="19">
                  <c:v>62867.755846124819</c:v>
                </c:pt>
                <c:pt idx="20">
                  <c:v>61684.544904541086</c:v>
                </c:pt>
                <c:pt idx="21">
                  <c:v>60486.543826187553</c:v>
                </c:pt>
                <c:pt idx="22">
                  <c:v>59273.567734354605</c:v>
                </c:pt>
                <c:pt idx="23">
                  <c:v>58045.429441373744</c:v>
                </c:pt>
                <c:pt idx="24">
                  <c:v>56801.939419730617</c:v>
                </c:pt>
                <c:pt idx="25">
                  <c:v>55542.905772816957</c:v>
                </c:pt>
                <c:pt idx="26">
                  <c:v>54268.13420531687</c:v>
                </c:pt>
                <c:pt idx="27">
                  <c:v>52977.427993223035</c:v>
                </c:pt>
                <c:pt idx="28">
                  <c:v>51670.587953478025</c:v>
                </c:pt>
                <c:pt idx="29">
                  <c:v>50347.412413236205</c:v>
                </c:pt>
                <c:pt idx="30">
                  <c:v>49007.697178741364</c:v>
                </c:pt>
                <c:pt idx="31">
                  <c:v>47651.235503815333</c:v>
                </c:pt>
                <c:pt idx="32">
                  <c:v>46277.818057952725</c:v>
                </c:pt>
                <c:pt idx="33">
                  <c:v>44887.232894016837</c:v>
                </c:pt>
                <c:pt idx="34">
                  <c:v>43479.26541553175</c:v>
                </c:pt>
                <c:pt idx="35">
                  <c:v>42053.6983435656</c:v>
                </c:pt>
                <c:pt idx="36">
                  <c:v>40610.311683199878</c:v>
                </c:pt>
                <c:pt idx="37">
                  <c:v>39148.882689579579</c:v>
                </c:pt>
                <c:pt idx="38">
                  <c:v>37669.185833539028</c:v>
                </c:pt>
                <c:pt idx="39">
                  <c:v>36170.992766797972</c:v>
                </c:pt>
                <c:pt idx="40">
                  <c:v>34654.07228672265</c:v>
                </c:pt>
                <c:pt idx="41">
                  <c:v>33118.190300646391</c:v>
                </c:pt>
                <c:pt idx="42">
                  <c:v>31563.109789744176</c:v>
                </c:pt>
                <c:pt idx="43">
                  <c:v>29988.590772455682</c:v>
                </c:pt>
                <c:pt idx="44">
                  <c:v>28394.390267451083</c:v>
                </c:pt>
                <c:pt idx="45">
                  <c:v>26780.262256133927</c:v>
                </c:pt>
                <c:pt idx="46">
                  <c:v>25145.957644675305</c:v>
                </c:pt>
                <c:pt idx="47">
                  <c:v>23491.224225573453</c:v>
                </c:pt>
                <c:pt idx="48">
                  <c:v>21815.806638732825</c:v>
                </c:pt>
                <c:pt idx="49">
                  <c:v>20119.44633205669</c:v>
                </c:pt>
                <c:pt idx="50">
                  <c:v>18401.881521547104</c:v>
                </c:pt>
                <c:pt idx="51">
                  <c:v>16662.847150906146</c:v>
                </c:pt>
                <c:pt idx="52">
                  <c:v>14902.074850632176</c:v>
                </c:pt>
                <c:pt idx="53">
                  <c:v>13119.292896604782</c:v>
                </c:pt>
                <c:pt idx="54">
                  <c:v>11314.226168152047</c:v>
                </c:pt>
                <c:pt idx="55">
                  <c:v>9486.5961055936514</c:v>
                </c:pt>
                <c:pt idx="56">
                  <c:v>7636.1206672532762</c:v>
                </c:pt>
                <c:pt idx="57">
                  <c:v>5762.5142859336465</c:v>
                </c:pt>
                <c:pt idx="58">
                  <c:v>3865.4878248475216</c:v>
                </c:pt>
                <c:pt idx="59">
                  <c:v>1944.7485329978199</c:v>
                </c:pt>
                <c:pt idx="60">
                  <c:v>-2.9558577807620168E-12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</c:ser>
        <c:ser>
          <c:idx val="1"/>
          <c:order val="1"/>
          <c:tx>
            <c:strRef>
              <c:f>'Full Am'!$F$3</c:f>
              <c:strCache>
                <c:ptCount val="1"/>
                <c:pt idx="0">
                  <c:v>Balance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'Full Am'!$F$4:$F$364</c:f>
              <c:numCache>
                <c:formatCode>_(* #,##0.00_);_(* \(#,##0.00\);_(* "-"??_);_(@_)</c:formatCode>
                <c:ptCount val="361"/>
                <c:pt idx="0" formatCode="_(&quot;$&quot;* #,##0.00_);_(&quot;$&quot;* \(#,##0.00\);_(&quot;$&quot;* &quot;-&quot;??_);_(@_)">
                  <c:v>107000</c:v>
                </c:pt>
                <c:pt idx="1">
                  <c:v>106725.44889040907</c:v>
                </c:pt>
                <c:pt idx="2">
                  <c:v>106448.73797875602</c:v>
                </c:pt>
                <c:pt idx="3">
                  <c:v>106169.85027459798</c:v>
                </c:pt>
                <c:pt idx="4">
                  <c:v>105888.76865383389</c:v>
                </c:pt>
                <c:pt idx="5">
                  <c:v>105605.47585765312</c:v>
                </c:pt>
                <c:pt idx="6">
                  <c:v>105319.95449147573</c:v>
                </c:pt>
                <c:pt idx="7">
                  <c:v>105032.18702388441</c:v>
                </c:pt>
                <c:pt idx="8">
                  <c:v>104742.15578554805</c:v>
                </c:pt>
                <c:pt idx="9">
                  <c:v>104449.84296813677</c:v>
                </c:pt>
                <c:pt idx="10">
                  <c:v>104155.23062322852</c:v>
                </c:pt>
                <c:pt idx="11">
                  <c:v>103858.30066120699</c:v>
                </c:pt>
                <c:pt idx="12">
                  <c:v>103559.03485015089</c:v>
                </c:pt>
                <c:pt idx="13">
                  <c:v>103257.41481471447</c:v>
                </c:pt>
                <c:pt idx="14">
                  <c:v>102953.4220349993</c:v>
                </c:pt>
                <c:pt idx="15">
                  <c:v>102647.03784541703</c:v>
                </c:pt>
                <c:pt idx="16">
                  <c:v>102338.24343354338</c:v>
                </c:pt>
                <c:pt idx="17">
                  <c:v>102027.01983896299</c:v>
                </c:pt>
                <c:pt idx="18">
                  <c:v>101713.34795210525</c:v>
                </c:pt>
                <c:pt idx="19">
                  <c:v>101397.20851307089</c:v>
                </c:pt>
                <c:pt idx="20">
                  <c:v>101078.58211044945</c:v>
                </c:pt>
                <c:pt idx="21">
                  <c:v>100757.4491801274</c:v>
                </c:pt>
                <c:pt idx="22">
                  <c:v>100433.79000408681</c:v>
                </c:pt>
                <c:pt idx="23">
                  <c:v>100107.58470919471</c:v>
                </c:pt>
                <c:pt idx="24">
                  <c:v>99778.813265982782</c:v>
                </c:pt>
                <c:pt idx="25">
                  <c:v>99447.455487417581</c:v>
                </c:pt>
                <c:pt idx="26">
                  <c:v>99113.491027661003</c:v>
                </c:pt>
                <c:pt idx="27">
                  <c:v>98776.899380821007</c:v>
                </c:pt>
                <c:pt idx="28">
                  <c:v>98437.659879692539</c:v>
                </c:pt>
                <c:pt idx="29">
                  <c:v>98095.751694488528</c:v>
                </c:pt>
                <c:pt idx="30">
                  <c:v>97751.153831560907</c:v>
                </c:pt>
                <c:pt idx="31">
                  <c:v>97403.845132111586</c:v>
                </c:pt>
                <c:pt idx="32">
                  <c:v>97053.804270893277</c:v>
                </c:pt>
                <c:pt idx="33">
                  <c:v>96701.009754900049</c:v>
                </c:pt>
                <c:pt idx="34">
                  <c:v>96345.439922047677</c:v>
                </c:pt>
                <c:pt idx="35">
                  <c:v>95987.072939843521</c:v>
                </c:pt>
                <c:pt idx="36">
                  <c:v>95625.886804046037</c:v>
                </c:pt>
                <c:pt idx="37">
                  <c:v>95261.85933731361</c:v>
                </c:pt>
                <c:pt idx="38">
                  <c:v>94894.968187842882</c:v>
                </c:pt>
                <c:pt idx="39">
                  <c:v>94525.190827996325</c:v>
                </c:pt>
                <c:pt idx="40">
                  <c:v>94152.504552918967</c:v>
                </c:pt>
                <c:pt idx="41">
                  <c:v>93776.886479144334</c:v>
                </c:pt>
                <c:pt idx="42">
                  <c:v>93398.313543189346</c:v>
                </c:pt>
                <c:pt idx="43">
                  <c:v>93016.762500138182</c:v>
                </c:pt>
                <c:pt idx="44">
                  <c:v>92632.209922215014</c:v>
                </c:pt>
                <c:pt idx="45">
                  <c:v>92244.632197345505</c:v>
                </c:pt>
                <c:pt idx="46">
                  <c:v>91854.005527707035</c:v>
                </c:pt>
                <c:pt idx="47">
                  <c:v>91460.305928267408</c:v>
                </c:pt>
                <c:pt idx="48">
                  <c:v>91063.509225312184</c:v>
                </c:pt>
                <c:pt idx="49">
                  <c:v>90663.591054960387</c:v>
                </c:pt>
                <c:pt idx="50">
                  <c:v>90260.526861668477</c:v>
                </c:pt>
                <c:pt idx="51">
                  <c:v>89854.291896722672</c:v>
                </c:pt>
                <c:pt idx="52">
                  <c:v>89444.861216719291</c:v>
                </c:pt>
                <c:pt idx="53">
                  <c:v>89032.209682033223</c:v>
                </c:pt>
                <c:pt idx="54">
                  <c:v>88616.311955274286</c:v>
                </c:pt>
                <c:pt idx="55">
                  <c:v>88197.142499731519</c:v>
                </c:pt>
                <c:pt idx="56">
                  <c:v>87774.675577805145</c:v>
                </c:pt>
                <c:pt idx="57">
                  <c:v>87348.885249426283</c:v>
                </c:pt>
                <c:pt idx="58">
                  <c:v>86919.745370464181</c:v>
                </c:pt>
                <c:pt idx="59">
                  <c:v>86487.229591120908</c:v>
                </c:pt>
                <c:pt idx="60">
                  <c:v>86051.311354313468</c:v>
                </c:pt>
                <c:pt idx="61">
                  <c:v>85611.963894043147</c:v>
                </c:pt>
                <c:pt idx="62">
                  <c:v>85169.160233752031</c:v>
                </c:pt>
                <c:pt idx="63">
                  <c:v>84722.87318466662</c:v>
                </c:pt>
                <c:pt idx="64">
                  <c:v>84273.075344128403</c:v>
                </c:pt>
                <c:pt idx="65">
                  <c:v>83819.739093911281</c:v>
                </c:pt>
                <c:pt idx="66">
                  <c:v>83362.836598525784</c:v>
                </c:pt>
                <c:pt idx="67">
                  <c:v>82902.339803509924</c:v>
                </c:pt>
                <c:pt idx="68">
                  <c:v>82438.220433706607</c:v>
                </c:pt>
                <c:pt idx="69">
                  <c:v>81970.449991527508</c:v>
                </c:pt>
                <c:pt idx="70">
                  <c:v>81498.999755203258</c:v>
                </c:pt>
                <c:pt idx="71">
                  <c:v>81023.840777019926</c:v>
                </c:pt>
                <c:pt idx="72">
                  <c:v>80544.943881541563</c:v>
                </c:pt>
                <c:pt idx="73">
                  <c:v>80062.279663818757</c:v>
                </c:pt>
                <c:pt idx="74">
                  <c:v>79575.818487583208</c:v>
                </c:pt>
                <c:pt idx="75">
                  <c:v>79085.530483427938</c:v>
                </c:pt>
                <c:pt idx="76">
                  <c:v>78591.38554697331</c:v>
                </c:pt>
                <c:pt idx="77">
                  <c:v>78093.353337018576</c:v>
                </c:pt>
                <c:pt idx="78">
                  <c:v>77591.403273678865</c:v>
                </c:pt>
                <c:pt idx="79">
                  <c:v>77085.504536507549</c:v>
                </c:pt>
                <c:pt idx="80">
                  <c:v>76575.626062603813</c:v>
                </c:pt>
                <c:pt idx="81">
                  <c:v>76061.736544705374</c:v>
                </c:pt>
                <c:pt idx="82">
                  <c:v>75543.804429266136</c:v>
                </c:pt>
                <c:pt idx="83">
                  <c:v>75021.797914518771</c:v>
                </c:pt>
                <c:pt idx="84">
                  <c:v>74495.684948522059</c:v>
                </c:pt>
                <c:pt idx="85">
                  <c:v>73965.433227192843</c:v>
                </c:pt>
                <c:pt idx="86">
                  <c:v>73431.010192322501</c:v>
                </c:pt>
                <c:pt idx="87">
                  <c:v>72892.383029577846</c:v>
                </c:pt>
                <c:pt idx="88">
                  <c:v>72349.51866648627</c:v>
                </c:pt>
                <c:pt idx="89">
                  <c:v>71802.383770405038</c:v>
                </c:pt>
                <c:pt idx="90">
                  <c:v>71250.944746474634</c:v>
                </c:pt>
                <c:pt idx="91">
                  <c:v>70695.16773555598</c:v>
                </c:pt>
                <c:pt idx="92">
                  <c:v>70135.018612151427</c:v>
                </c:pt>
                <c:pt idx="93">
                  <c:v>69570.462982309429</c:v>
                </c:pt>
                <c:pt idx="94">
                  <c:v>69001.466181512675</c:v>
                </c:pt>
                <c:pt idx="95">
                  <c:v>68427.993272549647</c:v>
                </c:pt>
                <c:pt idx="96">
                  <c:v>67850.009043369442</c:v>
                </c:pt>
                <c:pt idx="97">
                  <c:v>67267.478004919685</c:v>
                </c:pt>
                <c:pt idx="98">
                  <c:v>66680.364388967457</c:v>
                </c:pt>
                <c:pt idx="99">
                  <c:v>66088.632145903073</c:v>
                </c:pt>
                <c:pt idx="100">
                  <c:v>65492.244942526588</c:v>
                </c:pt>
                <c:pt idx="101">
                  <c:v>64891.166159816872</c:v>
                </c:pt>
                <c:pt idx="102">
                  <c:v>64285.358890683172</c:v>
                </c:pt>
                <c:pt idx="103">
                  <c:v>63674.785937698951</c:v>
                </c:pt>
                <c:pt idx="104">
                  <c:v>63059.409810817924</c:v>
                </c:pt>
                <c:pt idx="105">
                  <c:v>62439.192725072098</c:v>
                </c:pt>
                <c:pt idx="106">
                  <c:v>61814.096598251737</c:v>
                </c:pt>
                <c:pt idx="107">
                  <c:v>61184.083048567059</c:v>
                </c:pt>
                <c:pt idx="108">
                  <c:v>60549.113392291525</c:v>
                </c:pt>
                <c:pt idx="109">
                  <c:v>59909.148641386622</c:v>
                </c:pt>
                <c:pt idx="110">
                  <c:v>59264.149501107939</c:v>
                </c:pt>
                <c:pt idx="111">
                  <c:v>58614.076367592395</c:v>
                </c:pt>
                <c:pt idx="112">
                  <c:v>57958.889325426528</c:v>
                </c:pt>
                <c:pt idx="113">
                  <c:v>57298.548145195622</c:v>
                </c:pt>
                <c:pt idx="114">
                  <c:v>56633.012281013565</c:v>
                </c:pt>
                <c:pt idx="115">
                  <c:v>55962.240868033281</c:v>
                </c:pt>
                <c:pt idx="116">
                  <c:v>55286.19271993755</c:v>
                </c:pt>
                <c:pt idx="117">
                  <c:v>54604.826326410133</c:v>
                </c:pt>
                <c:pt idx="118">
                  <c:v>53918.099850586965</c:v>
                </c:pt>
                <c:pt idx="119">
                  <c:v>53225.971126487326</c:v>
                </c:pt>
                <c:pt idx="120">
                  <c:v>52528.397656424764</c:v>
                </c:pt>
                <c:pt idx="121">
                  <c:v>51825.336608397709</c:v>
                </c:pt>
                <c:pt idx="122">
                  <c:v>51116.744813459511</c:v>
                </c:pt>
                <c:pt idx="123">
                  <c:v>50402.578763067802</c:v>
                </c:pt>
                <c:pt idx="124">
                  <c:v>49682.794606413008</c:v>
                </c:pt>
                <c:pt idx="125">
                  <c:v>48957.348147725861</c:v>
                </c:pt>
                <c:pt idx="126">
                  <c:v>48226.19484356371</c:v>
                </c:pt>
                <c:pt idx="127">
                  <c:v>47489.289800075487</c:v>
                </c:pt>
                <c:pt idx="128">
                  <c:v>46746.587770245154</c:v>
                </c:pt>
                <c:pt idx="129">
                  <c:v>45998.043151113488</c:v>
                </c:pt>
                <c:pt idx="130">
                  <c:v>45243.609980977984</c:v>
                </c:pt>
                <c:pt idx="131">
                  <c:v>44483.241936570754</c:v>
                </c:pt>
                <c:pt idx="132">
                  <c:v>43716.892330214185</c:v>
                </c:pt>
                <c:pt idx="133">
                  <c:v>42944.514106954273</c:v>
                </c:pt>
                <c:pt idx="134">
                  <c:v>42166.059841671384</c:v>
                </c:pt>
                <c:pt idx="135">
                  <c:v>41381.481736168273</c:v>
                </c:pt>
                <c:pt idx="136">
                  <c:v>40590.7316162352</c:v>
                </c:pt>
                <c:pt idx="137">
                  <c:v>39793.760928691991</c:v>
                </c:pt>
                <c:pt idx="138">
                  <c:v>38990.520738406776</c:v>
                </c:pt>
                <c:pt idx="139">
                  <c:v>38180.961725291316</c:v>
                </c:pt>
                <c:pt idx="140">
                  <c:v>37365.034181272684</c:v>
                </c:pt>
                <c:pt idx="141">
                  <c:v>36542.6880072411</c:v>
                </c:pt>
                <c:pt idx="142">
                  <c:v>35713.872709973803</c:v>
                </c:pt>
                <c:pt idx="143">
                  <c:v>34878.537399034671</c:v>
                </c:pt>
                <c:pt idx="144">
                  <c:v>34036.630783649482</c:v>
                </c:pt>
                <c:pt idx="145">
                  <c:v>33188.101169556598</c:v>
                </c:pt>
                <c:pt idx="146">
                  <c:v>32332.896455832848</c:v>
                </c:pt>
                <c:pt idx="147">
                  <c:v>31470.964131694473</c:v>
                </c:pt>
                <c:pt idx="148">
                  <c:v>30602.251273272876</c:v>
                </c:pt>
                <c:pt idx="149">
                  <c:v>29726.70454036503</c:v>
                </c:pt>
                <c:pt idx="150">
                  <c:v>28844.270173158307</c:v>
                </c:pt>
                <c:pt idx="151">
                  <c:v>27954.893988929558</c:v>
                </c:pt>
                <c:pt idx="152">
                  <c:v>27058.521378718211</c:v>
                </c:pt>
                <c:pt idx="153">
                  <c:v>26155.097303973202</c:v>
                </c:pt>
                <c:pt idx="154">
                  <c:v>25244.566293173531</c:v>
                </c:pt>
                <c:pt idx="155">
                  <c:v>24326.872438422237</c:v>
                </c:pt>
                <c:pt idx="156">
                  <c:v>23401.959392013567</c:v>
                </c:pt>
                <c:pt idx="157">
                  <c:v>22469.770362973148</c:v>
                </c:pt>
                <c:pt idx="158">
                  <c:v>21530.248113570942</c:v>
                </c:pt>
                <c:pt idx="159">
                  <c:v>20583.334955806775</c:v>
                </c:pt>
                <c:pt idx="160">
                  <c:v>19628.972747868196</c:v>
                </c:pt>
                <c:pt idx="161">
                  <c:v>18667.102890560498</c:v>
                </c:pt>
                <c:pt idx="162">
                  <c:v>17697.666323708647</c:v>
                </c:pt>
                <c:pt idx="163">
                  <c:v>16720.603522530895</c:v>
                </c:pt>
                <c:pt idx="164">
                  <c:v>15735.854493983878</c:v>
                </c:pt>
                <c:pt idx="165">
                  <c:v>14743.358773078957</c:v>
                </c:pt>
                <c:pt idx="166">
                  <c:v>13743.055419169585</c:v>
                </c:pt>
                <c:pt idx="167">
                  <c:v>12734.883012209459</c:v>
                </c:pt>
                <c:pt idx="168">
                  <c:v>11718.779648981246</c:v>
                </c:pt>
                <c:pt idx="169">
                  <c:v>10694.682939295639</c:v>
                </c:pt>
                <c:pt idx="170">
                  <c:v>9662.5300021605053</c:v>
                </c:pt>
                <c:pt idx="171">
                  <c:v>8622.2574619199077</c:v>
                </c:pt>
                <c:pt idx="172">
                  <c:v>7573.8014443627508</c:v>
                </c:pt>
                <c:pt idx="173">
                  <c:v>6517.0975728008116</c:v>
                </c:pt>
                <c:pt idx="174">
                  <c:v>5452.0809641159176</c:v>
                </c:pt>
                <c:pt idx="175">
                  <c:v>4378.6862247760364</c:v>
                </c:pt>
                <c:pt idx="176">
                  <c:v>3296.8474468200147</c:v>
                </c:pt>
                <c:pt idx="177">
                  <c:v>2206.4982038107391</c:v>
                </c:pt>
                <c:pt idx="178">
                  <c:v>1107.5715467564571</c:v>
                </c:pt>
                <c:pt idx="179">
                  <c:v>1.4779288903810084E-11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65792"/>
        <c:axId val="81267712"/>
        <c:axId val="61542848"/>
      </c:area3DChart>
      <c:catAx>
        <c:axId val="81265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Months </a:t>
                </a:r>
              </a:p>
            </c:rich>
          </c:tx>
          <c:layout>
            <c:manualLayout>
              <c:xMode val="edge"/>
              <c:yMode val="edge"/>
              <c:x val="0.44411469005058302"/>
              <c:y val="0.785401444145982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67712"/>
        <c:crosses val="autoZero"/>
        <c:auto val="1"/>
        <c:lblAlgn val="ctr"/>
        <c:lblOffset val="100"/>
        <c:tickLblSkip val="30"/>
        <c:tickMarkSkip val="12"/>
        <c:noMultiLvlLbl val="1"/>
      </c:catAx>
      <c:valAx>
        <c:axId val="8126771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Loan Amount</a:t>
                </a:r>
              </a:p>
            </c:rich>
          </c:tx>
          <c:layout>
            <c:manualLayout>
              <c:xMode val="edge"/>
              <c:yMode val="edge"/>
              <c:x val="4.1542982600754202E-2"/>
              <c:y val="0.30656936550573899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65792"/>
        <c:crosses val="autoZero"/>
        <c:crossBetween val="midCat"/>
      </c:valAx>
      <c:serAx>
        <c:axId val="61542848"/>
        <c:scaling>
          <c:orientation val="minMax"/>
        </c:scaling>
        <c:delete val="1"/>
        <c:axPos val="b"/>
        <c:majorTickMark val="out"/>
        <c:minorTickMark val="none"/>
        <c:tickLblPos val="nextTo"/>
        <c:crossAx val="81267712"/>
        <c:crosses val="autoZero"/>
      </c:ser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" right="0" top="0.25" bottom="1" header="0.26" footer="0.5"/>
  <pageSetup orientation="landscape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707394" cy="65155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view="pageLayout" zoomScale="150" zoomScaleNormal="150" zoomScalePageLayoutView="150" workbookViewId="0">
      <selection activeCell="A3" sqref="A3"/>
    </sheetView>
  </sheetViews>
  <sheetFormatPr defaultColWidth="11" defaultRowHeight="12.75" x14ac:dyDescent="0.2"/>
  <sheetData>
    <row r="2" spans="1:2" ht="19.5" x14ac:dyDescent="0.25">
      <c r="A2" s="71" t="s">
        <v>87</v>
      </c>
      <c r="B2" s="68"/>
    </row>
    <row r="3" spans="1:2" ht="19.5" x14ac:dyDescent="0.25">
      <c r="A3" s="68" t="s">
        <v>88</v>
      </c>
      <c r="B3" s="68"/>
    </row>
    <row r="4" spans="1:2" ht="19.5" x14ac:dyDescent="0.25">
      <c r="A4" s="68" t="s">
        <v>106</v>
      </c>
      <c r="B4" s="68"/>
    </row>
    <row r="5" spans="1:2" ht="19.5" x14ac:dyDescent="0.25">
      <c r="A5" s="68" t="s">
        <v>208</v>
      </c>
      <c r="B5" s="68"/>
    </row>
    <row r="6" spans="1:2" ht="19.5" x14ac:dyDescent="0.25">
      <c r="A6" s="68" t="s">
        <v>107</v>
      </c>
      <c r="B6" s="68"/>
    </row>
    <row r="7" spans="1:2" ht="19.5" x14ac:dyDescent="0.25">
      <c r="A7" s="68" t="s">
        <v>50</v>
      </c>
      <c r="B7" s="68"/>
    </row>
  </sheetData>
  <phoneticPr fontId="12" type="noConversion"/>
  <pageMargins left="0.75" right="0.75" top="1" bottom="1" header="0.5" footer="0.5"/>
  <pageSetup orientation="portrait" horizontalDpi="4294967292" verticalDpi="4294967292" r:id="rId1"/>
  <headerFooter>
    <oddHeader>&amp;C&amp;18Note Quoting Process_x000D_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topLeftCell="A5" zoomScale="124" zoomScaleNormal="124" zoomScalePageLayoutView="150" workbookViewId="0">
      <selection activeCell="D12" sqref="D12"/>
    </sheetView>
  </sheetViews>
  <sheetFormatPr defaultColWidth="11" defaultRowHeight="12.75" x14ac:dyDescent="0.2"/>
  <cols>
    <col min="1" max="1" width="10.875" bestFit="1" customWidth="1"/>
    <col min="2" max="2" width="16.75" customWidth="1"/>
    <col min="3" max="3" width="19.75" customWidth="1"/>
    <col min="4" max="4" width="19.125" customWidth="1"/>
    <col min="5" max="5" width="14.25" customWidth="1"/>
    <col min="6" max="6" width="16.125" customWidth="1"/>
    <col min="7" max="8" width="15.75" customWidth="1"/>
  </cols>
  <sheetData>
    <row r="1" spans="1:8" ht="13.5" thickBot="1" x14ac:dyDescent="0.25"/>
    <row r="2" spans="1:8" ht="24.75" thickTop="1" thickBot="1" x14ac:dyDescent="0.4">
      <c r="A2" s="137" t="s">
        <v>117</v>
      </c>
      <c r="B2" s="138"/>
      <c r="C2" s="136"/>
      <c r="D2" s="46" t="s">
        <v>134</v>
      </c>
      <c r="E2" s="46" t="s">
        <v>43</v>
      </c>
      <c r="F2" s="46" t="s">
        <v>77</v>
      </c>
    </row>
    <row r="3" spans="1:8" ht="27" thickTop="1" thickBot="1" x14ac:dyDescent="0.4">
      <c r="A3" s="139" t="s">
        <v>118</v>
      </c>
      <c r="B3" s="140"/>
      <c r="C3" s="47"/>
      <c r="D3" s="48">
        <v>0.16</v>
      </c>
      <c r="E3" s="48"/>
      <c r="F3" s="48">
        <f>'Data Input'!B15</f>
        <v>0.7</v>
      </c>
    </row>
    <row r="4" spans="1:8" ht="27" thickTop="1" thickBot="1" x14ac:dyDescent="0.4">
      <c r="A4" s="139" t="s">
        <v>27</v>
      </c>
      <c r="B4" s="141"/>
      <c r="C4" s="49"/>
      <c r="D4" s="50"/>
      <c r="E4" s="51"/>
    </row>
    <row r="5" spans="1:8" ht="27" thickTop="1" thickBot="1" x14ac:dyDescent="0.4">
      <c r="A5" s="139" t="s">
        <v>23</v>
      </c>
      <c r="B5" s="140"/>
      <c r="C5" s="52"/>
      <c r="D5" s="53"/>
      <c r="E5" s="44"/>
    </row>
    <row r="6" spans="1:8" ht="27" thickTop="1" thickBot="1" x14ac:dyDescent="0.4">
      <c r="A6" s="139" t="s">
        <v>24</v>
      </c>
      <c r="B6" s="140"/>
      <c r="C6" s="47">
        <f>C3-C5</f>
        <v>0</v>
      </c>
      <c r="D6" s="45"/>
      <c r="E6" s="44"/>
    </row>
    <row r="9" spans="1:8" ht="13.5" thickBot="1" x14ac:dyDescent="0.25">
      <c r="A9" s="30" t="s">
        <v>203</v>
      </c>
      <c r="B9" s="30"/>
      <c r="C9" s="30">
        <f>'Data Input'!B10</f>
        <v>179</v>
      </c>
    </row>
    <row r="10" spans="1:8" ht="24.75" thickTop="1" thickBot="1" x14ac:dyDescent="0.4">
      <c r="A10" s="134" t="s">
        <v>194</v>
      </c>
      <c r="B10" s="135"/>
      <c r="C10" s="135"/>
      <c r="D10" s="135"/>
      <c r="E10" s="135"/>
      <c r="F10" s="135"/>
      <c r="G10" s="136"/>
    </row>
    <row r="11" spans="1:8" ht="88.5" thickTop="1" thickBot="1" x14ac:dyDescent="0.35">
      <c r="A11" s="54" t="s">
        <v>195</v>
      </c>
      <c r="B11" s="54" t="s">
        <v>15</v>
      </c>
      <c r="C11" s="54" t="s">
        <v>131</v>
      </c>
      <c r="D11" s="54" t="s">
        <v>196</v>
      </c>
      <c r="E11" s="54" t="s">
        <v>56</v>
      </c>
      <c r="F11" s="54" t="s">
        <v>57</v>
      </c>
      <c r="G11" s="55" t="s">
        <v>58</v>
      </c>
      <c r="H11" s="55" t="s">
        <v>202</v>
      </c>
    </row>
    <row r="12" spans="1:8" ht="23.25" thickTop="1" thickBot="1" x14ac:dyDescent="0.35">
      <c r="A12" s="56">
        <v>140</v>
      </c>
      <c r="B12" s="79">
        <v>0</v>
      </c>
      <c r="C12" s="80">
        <f>B12*'Data Input'!B12</f>
        <v>0</v>
      </c>
      <c r="D12" s="57">
        <f>-PV(B13/12,A12,'Data Input'!B8,C12)</f>
        <v>106362.99309297155</v>
      </c>
      <c r="E12" s="58">
        <f>D12/'Data Input'!B3</f>
        <v>0.7186688722498078</v>
      </c>
      <c r="F12" s="63"/>
      <c r="G12" s="57"/>
      <c r="H12" s="57">
        <f>PV('Data Input'!B6/12,'Data Input'!B10-A12,-'Data Input'!B8)+('Data Input'!B12-'Quote (Balloon)'!C12)</f>
        <v>39196.510623806134</v>
      </c>
    </row>
    <row r="13" spans="1:8" ht="24.75" thickTop="1" thickBot="1" x14ac:dyDescent="0.4">
      <c r="A13" s="46" t="s">
        <v>134</v>
      </c>
      <c r="B13" s="132">
        <v>0.08</v>
      </c>
      <c r="F13" s="49">
        <f>F12/D12</f>
        <v>0</v>
      </c>
    </row>
    <row r="14" spans="1:8" ht="13.5" thickTop="1" x14ac:dyDescent="0.2"/>
    <row r="15" spans="1:8" ht="13.5" thickTop="1" x14ac:dyDescent="0.2">
      <c r="C15" s="59"/>
    </row>
    <row r="16" spans="1:8" ht="13.5" thickTop="1" x14ac:dyDescent="0.2">
      <c r="C16" s="59"/>
    </row>
    <row r="17" spans="1:4" x14ac:dyDescent="0.2">
      <c r="C17" s="59"/>
    </row>
    <row r="18" spans="1:4" ht="19.5" x14ac:dyDescent="0.25">
      <c r="A18" s="86" t="s">
        <v>179</v>
      </c>
      <c r="B18" s="86"/>
      <c r="C18" s="86"/>
    </row>
    <row r="20" spans="1:4" ht="13.5" thickTop="1" x14ac:dyDescent="0.2">
      <c r="C20" s="61"/>
      <c r="D20" s="61"/>
    </row>
    <row r="22" spans="1:4" ht="13.5" thickTop="1" x14ac:dyDescent="0.2">
      <c r="C22" s="62"/>
    </row>
  </sheetData>
  <mergeCells count="6">
    <mergeCell ref="A10:G10"/>
    <mergeCell ref="A2:C2"/>
    <mergeCell ref="A3:B3"/>
    <mergeCell ref="A4:B4"/>
    <mergeCell ref="A5:B5"/>
    <mergeCell ref="A6:B6"/>
  </mergeCells>
  <phoneticPr fontId="12" type="noConversion"/>
  <conditionalFormatting sqref="D20">
    <cfRule type="cellIs" dxfId="3" priority="0" stopIfTrue="1" operator="greaterThan">
      <formula>$C$22</formula>
    </cfRule>
  </conditionalFormatting>
  <conditionalFormatting sqref="E3 E12">
    <cfRule type="cellIs" dxfId="2" priority="1" stopIfTrue="1" operator="greaterThan">
      <formula>$F$3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topLeftCell="D11" zoomScale="150" zoomScalePageLayoutView="150" workbookViewId="0">
      <selection activeCell="E1" sqref="E1"/>
    </sheetView>
  </sheetViews>
  <sheetFormatPr defaultColWidth="11" defaultRowHeight="12.75" x14ac:dyDescent="0.2"/>
  <cols>
    <col min="3" max="3" width="12" customWidth="1"/>
  </cols>
  <sheetData>
    <row r="1" spans="1:6" x14ac:dyDescent="0.2">
      <c r="A1" s="24" t="s">
        <v>173</v>
      </c>
    </row>
    <row r="3" spans="1:6" ht="19.5" x14ac:dyDescent="0.25">
      <c r="A3" s="67" t="s">
        <v>167</v>
      </c>
      <c r="B3" s="67"/>
      <c r="C3" s="68"/>
    </row>
    <row r="4" spans="1:6" ht="13.5" thickBot="1" x14ac:dyDescent="0.25"/>
    <row r="5" spans="1:6" ht="14.25" thickTop="1" thickBot="1" x14ac:dyDescent="0.25">
      <c r="A5" s="83" t="s">
        <v>123</v>
      </c>
      <c r="B5" s="84"/>
      <c r="C5" s="81"/>
      <c r="D5" s="81"/>
      <c r="E5" s="81"/>
      <c r="F5" s="82"/>
    </row>
    <row r="6" spans="1:6" ht="13.5" thickTop="1" x14ac:dyDescent="0.2"/>
    <row r="7" spans="1:6" x14ac:dyDescent="0.2">
      <c r="A7" t="s">
        <v>161</v>
      </c>
      <c r="C7" s="59">
        <f>'Quote (No Balloon)'!C6</f>
        <v>0</v>
      </c>
    </row>
    <row r="8" spans="1:6" x14ac:dyDescent="0.2">
      <c r="A8" t="s">
        <v>79</v>
      </c>
      <c r="C8" s="59">
        <f>'Quote (No Balloon)'!E12</f>
        <v>82768.544611628065</v>
      </c>
      <c r="D8" t="s">
        <v>160</v>
      </c>
    </row>
    <row r="9" spans="1:6" x14ac:dyDescent="0.2">
      <c r="C9" s="59"/>
      <c r="D9">
        <f>'Quote (No Balloon)'!A12</f>
        <v>100</v>
      </c>
    </row>
    <row r="10" spans="1:6" x14ac:dyDescent="0.2">
      <c r="A10" t="s">
        <v>174</v>
      </c>
      <c r="C10" s="60">
        <f>'Quote (No Balloon)'!F12</f>
        <v>68702.398670714159</v>
      </c>
      <c r="D10" t="s">
        <v>116</v>
      </c>
    </row>
    <row r="12" spans="1:6" x14ac:dyDescent="0.2">
      <c r="A12" t="s">
        <v>186</v>
      </c>
      <c r="C12" s="61">
        <f>'Quote (No Balloon)'!F12+'Quote (No Balloon)'!E12</f>
        <v>151470.94328234222</v>
      </c>
      <c r="D12" s="61"/>
      <c r="E12" t="s">
        <v>158</v>
      </c>
      <c r="F12" s="130">
        <f>C14-C7</f>
        <v>107000</v>
      </c>
    </row>
    <row r="13" spans="1:6" x14ac:dyDescent="0.2">
      <c r="E13" t="s">
        <v>157</v>
      </c>
      <c r="F13" s="130">
        <f>F12/'Data Input'!B10</f>
        <v>597.76536312849157</v>
      </c>
    </row>
    <row r="14" spans="1:6" x14ac:dyDescent="0.2">
      <c r="A14" t="s">
        <v>187</v>
      </c>
      <c r="C14" s="62">
        <f>'Data Input'!B11</f>
        <v>107000</v>
      </c>
    </row>
    <row r="15" spans="1:6" ht="13.5" thickBot="1" x14ac:dyDescent="0.25"/>
    <row r="16" spans="1:6" ht="14.25" thickTop="1" thickBot="1" x14ac:dyDescent="0.25">
      <c r="A16" s="83" t="s">
        <v>122</v>
      </c>
      <c r="B16" s="81"/>
      <c r="C16" s="81"/>
      <c r="D16" s="81"/>
      <c r="E16" s="81"/>
      <c r="F16" s="82"/>
    </row>
    <row r="17" spans="1:6" ht="13.5" thickTop="1" x14ac:dyDescent="0.2"/>
    <row r="18" spans="1:6" x14ac:dyDescent="0.2">
      <c r="A18" t="s">
        <v>161</v>
      </c>
      <c r="C18" s="88">
        <f>'Quote (Balloon)'!C6</f>
        <v>0</v>
      </c>
      <c r="D18" t="s">
        <v>90</v>
      </c>
      <c r="E18">
        <f>'Data Input'!B10</f>
        <v>179</v>
      </c>
      <c r="F18" t="s">
        <v>91</v>
      </c>
    </row>
    <row r="19" spans="1:6" x14ac:dyDescent="0.2">
      <c r="A19" t="s">
        <v>79</v>
      </c>
      <c r="C19" s="88">
        <f>'Quote (Balloon)'!G12</f>
        <v>0</v>
      </c>
      <c r="D19" t="s">
        <v>89</v>
      </c>
    </row>
    <row r="20" spans="1:6" x14ac:dyDescent="0.2">
      <c r="A20" t="s">
        <v>76</v>
      </c>
      <c r="B20" s="87">
        <f>'Quote (Balloon)'!B12</f>
        <v>0</v>
      </c>
      <c r="C20" s="89">
        <f>'Quote (Balloon)'!C12</f>
        <v>0</v>
      </c>
      <c r="D20">
        <f>'Quote (Balloon)'!A12</f>
        <v>140</v>
      </c>
      <c r="E20" t="s">
        <v>92</v>
      </c>
    </row>
    <row r="21" spans="1:6" x14ac:dyDescent="0.2">
      <c r="C21" s="59"/>
    </row>
    <row r="22" spans="1:6" x14ac:dyDescent="0.2">
      <c r="A22" t="s">
        <v>174</v>
      </c>
      <c r="C22" s="61">
        <f>'Quote (Balloon)'!H12</f>
        <v>39196.510623806134</v>
      </c>
    </row>
    <row r="24" spans="1:6" x14ac:dyDescent="0.2">
      <c r="A24" t="s">
        <v>186</v>
      </c>
      <c r="C24" s="61">
        <f>C19+C22</f>
        <v>39196.510623806134</v>
      </c>
      <c r="D24" s="61"/>
    </row>
    <row r="26" spans="1:6" x14ac:dyDescent="0.2">
      <c r="A26" t="s">
        <v>187</v>
      </c>
      <c r="C26" s="62">
        <f>C14</f>
        <v>107000</v>
      </c>
    </row>
    <row r="27" spans="1:6" ht="13.5" thickBot="1" x14ac:dyDescent="0.25">
      <c r="C27" s="62"/>
    </row>
    <row r="28" spans="1:6" ht="13.5" thickBot="1" x14ac:dyDescent="0.25">
      <c r="A28" s="95" t="s">
        <v>5</v>
      </c>
      <c r="B28" s="96"/>
      <c r="C28" s="97"/>
      <c r="D28" s="96"/>
      <c r="E28" s="96"/>
      <c r="F28" s="98"/>
    </row>
    <row r="29" spans="1:6" x14ac:dyDescent="0.2">
      <c r="C29" s="62"/>
    </row>
    <row r="30" spans="1:6" x14ac:dyDescent="0.2">
      <c r="A30" t="s">
        <v>6</v>
      </c>
      <c r="C30" s="99">
        <f>C8</f>
        <v>82768.544611628065</v>
      </c>
    </row>
    <row r="31" spans="1:6" x14ac:dyDescent="0.2">
      <c r="A31" t="s">
        <v>7</v>
      </c>
      <c r="B31">
        <f>D9</f>
        <v>100</v>
      </c>
      <c r="C31" s="99">
        <f>C7-C8</f>
        <v>-82768.544611628065</v>
      </c>
    </row>
    <row r="32" spans="1:6" x14ac:dyDescent="0.2">
      <c r="C32" s="99"/>
    </row>
    <row r="33" spans="1:6" x14ac:dyDescent="0.2">
      <c r="A33" t="s">
        <v>8</v>
      </c>
      <c r="C33" s="99">
        <f>C7</f>
        <v>0</v>
      </c>
    </row>
    <row r="34" spans="1:6" x14ac:dyDescent="0.2">
      <c r="C34" s="62"/>
    </row>
    <row r="35" spans="1:6" x14ac:dyDescent="0.2">
      <c r="C35" s="62"/>
    </row>
    <row r="36" spans="1:6" ht="13.5" thickBot="1" x14ac:dyDescent="0.25">
      <c r="A36" s="85"/>
      <c r="B36" s="85"/>
      <c r="C36" s="85"/>
      <c r="D36" s="85"/>
      <c r="E36" s="85"/>
      <c r="F36" s="85"/>
    </row>
    <row r="37" spans="1:6" ht="13.5" thickTop="1" x14ac:dyDescent="0.2">
      <c r="A37" s="102" t="s">
        <v>189</v>
      </c>
      <c r="B37" s="102"/>
      <c r="C37" s="102"/>
      <c r="D37" s="102"/>
      <c r="E37" s="101"/>
      <c r="F37" s="101"/>
    </row>
    <row r="38" spans="1:6" ht="19.5" x14ac:dyDescent="0.25">
      <c r="A38" s="67" t="s">
        <v>55</v>
      </c>
      <c r="B38" s="67"/>
      <c r="C38" s="67"/>
      <c r="D38" s="67"/>
    </row>
    <row r="39" spans="1:6" ht="19.5" x14ac:dyDescent="0.25">
      <c r="A39" s="67" t="s">
        <v>47</v>
      </c>
      <c r="B39" s="67"/>
      <c r="C39" s="67"/>
      <c r="D39" s="67"/>
    </row>
    <row r="40" spans="1:6" ht="19.5" x14ac:dyDescent="0.25">
      <c r="A40" s="67" t="s">
        <v>68</v>
      </c>
      <c r="B40" s="67"/>
      <c r="C40" s="67"/>
      <c r="D40" s="67"/>
    </row>
    <row r="41" spans="1:6" ht="19.5" x14ac:dyDescent="0.25">
      <c r="A41" s="67" t="s">
        <v>159</v>
      </c>
      <c r="B41" s="67"/>
      <c r="C41" s="67"/>
      <c r="D41" s="67"/>
    </row>
    <row r="42" spans="1:6" ht="18" x14ac:dyDescent="0.25">
      <c r="A42" s="70" t="s">
        <v>96</v>
      </c>
      <c r="B42" s="70"/>
      <c r="C42" s="70"/>
    </row>
    <row r="43" spans="1:6" ht="18" x14ac:dyDescent="0.25">
      <c r="A43" s="70"/>
      <c r="B43" s="70"/>
      <c r="C43" s="70"/>
    </row>
    <row r="44" spans="1:6" ht="18" x14ac:dyDescent="0.25">
      <c r="A44" s="69" t="s">
        <v>166</v>
      </c>
      <c r="B44" s="70"/>
      <c r="C44" s="70"/>
    </row>
  </sheetData>
  <phoneticPr fontId="12" type="noConversion"/>
  <conditionalFormatting sqref="D12 D24">
    <cfRule type="cellIs" dxfId="1" priority="0" stopIfTrue="1" operator="greaterThan">
      <formula>$C$23</formula>
    </cfRule>
  </conditionalFormatting>
  <conditionalFormatting sqref="D20">
    <cfRule type="cellIs" dxfId="0" priority="1" stopIfTrue="1" operator="equal">
      <formula>$E$18</formula>
    </cfRule>
  </conditionalFormatting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topLeftCell="B5" workbookViewId="0">
      <selection activeCell="D15" sqref="D15"/>
    </sheetView>
  </sheetViews>
  <sheetFormatPr defaultColWidth="7.625" defaultRowHeight="12.75" x14ac:dyDescent="0.2"/>
  <cols>
    <col min="2" max="2" width="8" customWidth="1"/>
    <col min="3" max="3" width="21.125" customWidth="1"/>
    <col min="4" max="4" width="21.875" customWidth="1"/>
    <col min="5" max="5" width="8" customWidth="1"/>
    <col min="8" max="8" width="8.25" customWidth="1"/>
    <col min="10" max="10" width="8.25" customWidth="1"/>
    <col min="11" max="11" width="10.625" customWidth="1"/>
    <col min="12" max="12" width="4.625" customWidth="1"/>
  </cols>
  <sheetData>
    <row r="2" spans="2:5" ht="40.5" customHeight="1" thickBot="1" x14ac:dyDescent="0.25">
      <c r="B2" s="104"/>
      <c r="C2" s="104"/>
      <c r="D2" s="104"/>
      <c r="E2" s="104"/>
    </row>
    <row r="3" spans="2:5" s="106" customFormat="1" ht="36.75" thickTop="1" thickBot="1" x14ac:dyDescent="0.55000000000000004">
      <c r="B3" s="105"/>
      <c r="C3" s="142" t="s">
        <v>138</v>
      </c>
      <c r="D3" s="143"/>
      <c r="E3" s="105"/>
    </row>
    <row r="4" spans="2:5" ht="7.5" customHeight="1" thickTop="1" thickBot="1" x14ac:dyDescent="0.25">
      <c r="B4" s="104"/>
      <c r="C4" s="144"/>
      <c r="D4" s="145"/>
      <c r="E4" s="104"/>
    </row>
    <row r="5" spans="2:5" s="110" customFormat="1" ht="26.25" thickBot="1" x14ac:dyDescent="0.4">
      <c r="B5" s="107"/>
      <c r="C5" s="108" t="s">
        <v>139</v>
      </c>
      <c r="D5" s="109">
        <f>'Completion Checklist'!C14</f>
        <v>107000</v>
      </c>
      <c r="E5" s="107"/>
    </row>
    <row r="6" spans="2:5" s="110" customFormat="1" ht="26.25" thickBot="1" x14ac:dyDescent="0.4">
      <c r="B6" s="107"/>
      <c r="C6" s="108" t="s">
        <v>140</v>
      </c>
      <c r="D6" s="111">
        <f>'Data Input'!B10</f>
        <v>179</v>
      </c>
      <c r="E6" s="107"/>
    </row>
    <row r="7" spans="2:5" s="110" customFormat="1" ht="26.25" thickBot="1" x14ac:dyDescent="0.4">
      <c r="B7" s="107"/>
      <c r="C7" s="108" t="s">
        <v>141</v>
      </c>
      <c r="D7" s="112">
        <f>'Data Input'!B6</f>
        <v>9.4399999999999998E-2</v>
      </c>
      <c r="E7" s="107"/>
    </row>
    <row r="8" spans="2:5" s="110" customFormat="1" ht="26.25" thickBot="1" x14ac:dyDescent="0.4">
      <c r="B8" s="107"/>
      <c r="C8" s="113" t="s">
        <v>142</v>
      </c>
      <c r="D8" s="114">
        <f>-PMT(D7/12,D6,D5)</f>
        <v>1116.2844429242596</v>
      </c>
      <c r="E8" s="107"/>
    </row>
    <row r="9" spans="2:5" ht="13.5" thickBot="1" x14ac:dyDescent="0.25">
      <c r="B9" s="104"/>
      <c r="C9" s="104"/>
      <c r="D9" s="104"/>
      <c r="E9" s="104"/>
    </row>
    <row r="10" spans="2:5" s="106" customFormat="1" ht="35.25" thickTop="1" thickBot="1" x14ac:dyDescent="0.55000000000000004">
      <c r="B10" s="105"/>
      <c r="C10" s="146" t="s">
        <v>143</v>
      </c>
      <c r="D10" s="147"/>
      <c r="E10" s="105"/>
    </row>
    <row r="11" spans="2:5" ht="7.5" customHeight="1" thickTop="1" thickBot="1" x14ac:dyDescent="0.4">
      <c r="B11" s="104"/>
      <c r="C11" s="148"/>
      <c r="D11" s="145"/>
      <c r="E11" s="104"/>
    </row>
    <row r="12" spans="2:5" s="110" customFormat="1" ht="26.25" thickBot="1" x14ac:dyDescent="0.4">
      <c r="B12" s="107"/>
      <c r="C12" s="108" t="s">
        <v>146</v>
      </c>
      <c r="D12" s="115">
        <f>'Completion Checklist'!C8</f>
        <v>82768.544611628065</v>
      </c>
      <c r="E12" s="107"/>
    </row>
    <row r="13" spans="2:5" s="110" customFormat="1" ht="26.25" thickBot="1" x14ac:dyDescent="0.4">
      <c r="B13" s="107"/>
      <c r="C13" s="108" t="s">
        <v>144</v>
      </c>
      <c r="D13" s="116">
        <v>60</v>
      </c>
      <c r="E13" s="107"/>
    </row>
    <row r="14" spans="2:5" s="110" customFormat="1" ht="26.25" thickBot="1" x14ac:dyDescent="0.4">
      <c r="B14" s="107"/>
      <c r="C14" s="108" t="s">
        <v>141</v>
      </c>
      <c r="D14" s="117">
        <v>0.15</v>
      </c>
      <c r="E14" s="107"/>
    </row>
    <row r="15" spans="2:5" s="110" customFormat="1" ht="26.25" thickBot="1" x14ac:dyDescent="0.4">
      <c r="B15" s="107"/>
      <c r="C15" s="108" t="s">
        <v>145</v>
      </c>
      <c r="D15" s="118">
        <f>D8</f>
        <v>1116.2844429242596</v>
      </c>
      <c r="E15" s="107"/>
    </row>
    <row r="16" spans="2:5" ht="33.75" customHeight="1" x14ac:dyDescent="0.2">
      <c r="B16" s="104"/>
      <c r="C16" s="104"/>
      <c r="D16" s="104"/>
      <c r="E16" s="104"/>
    </row>
  </sheetData>
  <mergeCells count="4">
    <mergeCell ref="C3:D3"/>
    <mergeCell ref="C4:D4"/>
    <mergeCell ref="C10:D10"/>
    <mergeCell ref="C11:D11"/>
  </mergeCells>
  <phoneticPr fontId="12" type="noConversion"/>
  <pageMargins left="0.74791666666666667" right="0.74791666666666667" top="0.98402777777777783" bottom="0.98402777777777772" header="0.51180555555555562" footer="0.5"/>
  <headerFooter>
    <oddFooter>&amp;C&amp;F&amp;RPage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6"/>
  <sheetViews>
    <sheetView workbookViewId="0">
      <selection activeCell="D4" sqref="D4:D15"/>
    </sheetView>
  </sheetViews>
  <sheetFormatPr defaultColWidth="7.625" defaultRowHeight="12.75" x14ac:dyDescent="0.2"/>
  <cols>
    <col min="3" max="3" width="8.25" customWidth="1"/>
    <col min="4" max="4" width="9.75" customWidth="1"/>
    <col min="5" max="5" width="9.25" customWidth="1"/>
    <col min="6" max="6" width="11.75" customWidth="1"/>
    <col min="7" max="7" width="10.875" customWidth="1"/>
    <col min="8" max="8" width="10" customWidth="1"/>
    <col min="10" max="10" width="10.75" customWidth="1"/>
  </cols>
  <sheetData>
    <row r="1" spans="1:6" x14ac:dyDescent="0.2">
      <c r="A1" s="149" t="s">
        <v>147</v>
      </c>
      <c r="B1" s="149"/>
      <c r="C1" s="149"/>
      <c r="D1" s="149"/>
      <c r="E1" s="149"/>
      <c r="F1" s="149"/>
    </row>
    <row r="3" spans="1:6" x14ac:dyDescent="0.2">
      <c r="A3" s="119" t="s">
        <v>148</v>
      </c>
      <c r="B3" s="120" t="s">
        <v>149</v>
      </c>
      <c r="C3" s="120" t="s">
        <v>109</v>
      </c>
      <c r="D3" s="120" t="s">
        <v>110</v>
      </c>
      <c r="E3" s="120" t="s">
        <v>111</v>
      </c>
      <c r="F3" s="121" t="s">
        <v>112</v>
      </c>
    </row>
    <row r="4" spans="1:6" x14ac:dyDescent="0.2">
      <c r="A4" t="s">
        <v>113</v>
      </c>
      <c r="B4" s="13">
        <f>'Data Input'!B10</f>
        <v>179</v>
      </c>
      <c r="C4" s="122">
        <f>Input!$D$8</f>
        <v>1116.2844429242596</v>
      </c>
      <c r="D4" s="131">
        <f>-PPMT(Input!$D$7/12,$B$4-B5,$B$4,$F$4,0)</f>
        <v>274.5511095909265</v>
      </c>
      <c r="E4" s="123">
        <f>-IPMT(Input!$D$7/12,$B$4-B5,$B$4,$F$4)</f>
        <v>841.73333333333323</v>
      </c>
      <c r="F4" s="124">
        <f>Input!D5</f>
        <v>107000</v>
      </c>
    </row>
    <row r="5" spans="1:6" x14ac:dyDescent="0.2">
      <c r="A5" s="13">
        <f t="shared" ref="A5:A68" si="0">$B$4-B5</f>
        <v>1</v>
      </c>
      <c r="B5" s="13">
        <f t="shared" ref="B5:B68" si="1">B4-1</f>
        <v>178</v>
      </c>
      <c r="C5" s="122">
        <f>Input!$D$8</f>
        <v>1116.2844429242596</v>
      </c>
      <c r="D5" s="131">
        <f>-PPMT(Input!$D$7/12,$B$4-B6,$B$4,$F$4,0)</f>
        <v>276.71091165304176</v>
      </c>
      <c r="E5" s="123">
        <f>-IPMT(Input!$D$7/12,$B$4-B6,$B$4,$F$4)</f>
        <v>839.57353127121792</v>
      </c>
      <c r="F5" s="125">
        <f t="shared" ref="F5:F68" si="2">F4-D4</f>
        <v>106725.44889040907</v>
      </c>
    </row>
    <row r="6" spans="1:6" x14ac:dyDescent="0.2">
      <c r="A6" s="13">
        <f t="shared" si="0"/>
        <v>2</v>
      </c>
      <c r="B6" s="13">
        <f t="shared" si="1"/>
        <v>177</v>
      </c>
      <c r="C6" s="122">
        <f>Input!$D$8</f>
        <v>1116.2844429242596</v>
      </c>
      <c r="D6" s="131">
        <f>-PPMT(Input!$D$7/12,$B$4-B7,$B$4,$F$4,0)</f>
        <v>278.88770415804561</v>
      </c>
      <c r="E6" s="123">
        <f>-IPMT(Input!$D$7/12,$B$4-B7,$B$4,$F$4)</f>
        <v>837.39673876621407</v>
      </c>
      <c r="F6" s="125">
        <f t="shared" si="2"/>
        <v>106448.73797875602</v>
      </c>
    </row>
    <row r="7" spans="1:6" x14ac:dyDescent="0.2">
      <c r="A7" s="13">
        <f t="shared" si="0"/>
        <v>3</v>
      </c>
      <c r="B7" s="13">
        <f t="shared" si="1"/>
        <v>176</v>
      </c>
      <c r="C7" s="122">
        <f>Input!$D$8</f>
        <v>1116.2844429242596</v>
      </c>
      <c r="D7" s="131">
        <f>-PPMT(Input!$D$7/12,$B$4-B8,$B$4,$F$4,0)</f>
        <v>281.08162076408894</v>
      </c>
      <c r="E7" s="123">
        <f>-IPMT(Input!$D$7/12,$B$4-B8,$B$4,$F$4)</f>
        <v>835.20282216017074</v>
      </c>
      <c r="F7" s="125">
        <f t="shared" si="2"/>
        <v>106169.85027459798</v>
      </c>
    </row>
    <row r="8" spans="1:6" x14ac:dyDescent="0.2">
      <c r="A8" s="13">
        <f t="shared" si="0"/>
        <v>4</v>
      </c>
      <c r="B8" s="13">
        <f t="shared" si="1"/>
        <v>175</v>
      </c>
      <c r="C8" s="122">
        <f>Input!$D$8</f>
        <v>1116.2844429242596</v>
      </c>
      <c r="D8" s="131">
        <f>-PPMT(Input!$D$7/12,$B$4-B9,$B$4,$F$4,0)</f>
        <v>283.29279618076652</v>
      </c>
      <c r="E8" s="123">
        <f>-IPMT(Input!$D$7/12,$B$4-B9,$B$4,$F$4)</f>
        <v>832.99164674349322</v>
      </c>
      <c r="F8" s="125">
        <f t="shared" si="2"/>
        <v>105888.76865383389</v>
      </c>
    </row>
    <row r="9" spans="1:6" x14ac:dyDescent="0.2">
      <c r="A9" s="13">
        <f t="shared" si="0"/>
        <v>5</v>
      </c>
      <c r="B9" s="13">
        <f t="shared" si="1"/>
        <v>174</v>
      </c>
      <c r="C9" s="122">
        <f>Input!$D$8</f>
        <v>1116.2844429242596</v>
      </c>
      <c r="D9" s="131">
        <f>-PPMT(Input!$D$7/12,$B$4-B10,$B$4,$F$4,0)</f>
        <v>285.52136617738853</v>
      </c>
      <c r="E9" s="123">
        <f>-IPMT(Input!$D$7/12,$B$4-B10,$B$4,$F$4)</f>
        <v>830.76307674687109</v>
      </c>
      <c r="F9" s="125">
        <f t="shared" si="2"/>
        <v>105605.47585765312</v>
      </c>
    </row>
    <row r="10" spans="1:6" x14ac:dyDescent="0.2">
      <c r="A10" s="13">
        <f t="shared" si="0"/>
        <v>6</v>
      </c>
      <c r="B10" s="13">
        <f t="shared" si="1"/>
        <v>173</v>
      </c>
      <c r="C10" s="122">
        <f>Input!$D$8</f>
        <v>1116.2844429242596</v>
      </c>
      <c r="D10" s="131">
        <f>-PPMT(Input!$D$7/12,$B$4-B11,$B$4,$F$4,0)</f>
        <v>287.76746759131726</v>
      </c>
      <c r="E10" s="123">
        <f>-IPMT(Input!$D$7/12,$B$4-B11,$B$4,$F$4)</f>
        <v>828.51697533294248</v>
      </c>
      <c r="F10" s="125">
        <f t="shared" si="2"/>
        <v>105319.95449147573</v>
      </c>
    </row>
    <row r="11" spans="1:6" x14ac:dyDescent="0.2">
      <c r="A11" s="13">
        <f t="shared" si="0"/>
        <v>7</v>
      </c>
      <c r="B11" s="13">
        <f t="shared" si="1"/>
        <v>172</v>
      </c>
      <c r="C11" s="122">
        <f>Input!$D$8</f>
        <v>1116.2844429242596</v>
      </c>
      <c r="D11" s="131">
        <f>-PPMT(Input!$D$7/12,$B$4-B12,$B$4,$F$4,0)</f>
        <v>290.03123833636892</v>
      </c>
      <c r="E11" s="123">
        <f>-IPMT(Input!$D$7/12,$B$4-B12,$B$4,$F$4)</f>
        <v>826.25320458789076</v>
      </c>
      <c r="F11" s="125">
        <f t="shared" si="2"/>
        <v>105032.18702388441</v>
      </c>
    </row>
    <row r="12" spans="1:6" x14ac:dyDescent="0.2">
      <c r="A12" s="13">
        <f t="shared" si="0"/>
        <v>8</v>
      </c>
      <c r="B12" s="13">
        <f t="shared" si="1"/>
        <v>171</v>
      </c>
      <c r="C12" s="122">
        <f>Input!$D$8</f>
        <v>1116.2844429242596</v>
      </c>
      <c r="D12" s="131">
        <f>-PPMT(Input!$D$7/12,$B$4-B13,$B$4,$F$4,0)</f>
        <v>292.31281741128169</v>
      </c>
      <c r="E12" s="123">
        <f>-IPMT(Input!$D$7/12,$B$4-B13,$B$4,$F$4)</f>
        <v>823.97162551297788</v>
      </c>
      <c r="F12" s="125">
        <f t="shared" si="2"/>
        <v>104742.15578554805</v>
      </c>
    </row>
    <row r="13" spans="1:6" x14ac:dyDescent="0.2">
      <c r="A13" s="13">
        <f t="shared" si="0"/>
        <v>9</v>
      </c>
      <c r="B13" s="13">
        <f t="shared" si="1"/>
        <v>170</v>
      </c>
      <c r="C13" s="122">
        <f>Input!$D$8</f>
        <v>1116.2844429242596</v>
      </c>
      <c r="D13" s="131">
        <f>-PPMT(Input!$D$7/12,$B$4-B14,$B$4,$F$4,0)</f>
        <v>294.61234490825052</v>
      </c>
      <c r="E13" s="123">
        <f>-IPMT(Input!$D$7/12,$B$4-B14,$B$4,$F$4)</f>
        <v>821.67209801600904</v>
      </c>
      <c r="F13" s="125">
        <f t="shared" si="2"/>
        <v>104449.84296813677</v>
      </c>
    </row>
    <row r="14" spans="1:6" x14ac:dyDescent="0.2">
      <c r="A14" s="13">
        <f t="shared" si="0"/>
        <v>10</v>
      </c>
      <c r="B14" s="13">
        <f t="shared" si="1"/>
        <v>169</v>
      </c>
      <c r="C14" s="122">
        <f>Input!$D$8</f>
        <v>1116.2844429242596</v>
      </c>
      <c r="D14" s="131">
        <f>-PPMT(Input!$D$7/12,$B$4-B15,$B$4,$F$4,0)</f>
        <v>296.92996202152875</v>
      </c>
      <c r="E14" s="123">
        <f>-IPMT(Input!$D$7/12,$B$4-B15,$B$4,$F$4)</f>
        <v>819.35448090273098</v>
      </c>
      <c r="F14" s="125">
        <f t="shared" si="2"/>
        <v>104155.23062322852</v>
      </c>
    </row>
    <row r="15" spans="1:6" x14ac:dyDescent="0.2">
      <c r="A15" s="13">
        <f t="shared" si="0"/>
        <v>11</v>
      </c>
      <c r="B15" s="13">
        <f t="shared" si="1"/>
        <v>168</v>
      </c>
      <c r="C15" s="122">
        <f>Input!$D$8</f>
        <v>1116.2844429242596</v>
      </c>
      <c r="D15" s="131">
        <f>-PPMT(Input!$D$7/12,$B$4-B16,$B$4,$F$4,0)</f>
        <v>299.26581105609807</v>
      </c>
      <c r="E15" s="123">
        <f>-IPMT(Input!$D$7/12,$B$4-B16,$B$4,$F$4)</f>
        <v>817.01863186816161</v>
      </c>
      <c r="F15" s="125">
        <f t="shared" si="2"/>
        <v>103858.30066120699</v>
      </c>
    </row>
    <row r="16" spans="1:6" x14ac:dyDescent="0.2">
      <c r="A16" s="119">
        <f t="shared" si="0"/>
        <v>12</v>
      </c>
      <c r="B16" s="120">
        <f t="shared" si="1"/>
        <v>167</v>
      </c>
      <c r="C16" s="122">
        <f>Input!$D$8</f>
        <v>1116.2844429242596</v>
      </c>
      <c r="D16" s="131">
        <f>-PPMT(Input!$D$7/12,$B$4-B17,$B$4,$F$4,0)</f>
        <v>301.62003543640606</v>
      </c>
      <c r="E16" s="123">
        <f>-IPMT(Input!$D$7/12,$B$4-B17,$B$4,$F$4)</f>
        <v>814.66440748785351</v>
      </c>
      <c r="F16" s="126">
        <f t="shared" si="2"/>
        <v>103559.03485015089</v>
      </c>
    </row>
    <row r="17" spans="1:6" x14ac:dyDescent="0.2">
      <c r="A17" s="13">
        <f t="shared" si="0"/>
        <v>13</v>
      </c>
      <c r="B17" s="13">
        <f t="shared" si="1"/>
        <v>166</v>
      </c>
      <c r="C17" s="122">
        <f>Input!$D$8</f>
        <v>1116.2844429242596</v>
      </c>
      <c r="D17" s="131">
        <f>-PPMT(Input!$D$7/12,$B$4-B18,$B$4,$F$4,0)</f>
        <v>303.99277971517245</v>
      </c>
      <c r="E17" s="123">
        <f>-IPMT(Input!$D$7/12,$B$4-B18,$B$4,$F$4)</f>
        <v>812.29166320908712</v>
      </c>
      <c r="F17" s="125">
        <f t="shared" si="2"/>
        <v>103257.41481471447</v>
      </c>
    </row>
    <row r="18" spans="1:6" x14ac:dyDescent="0.2">
      <c r="A18" s="13">
        <f t="shared" si="0"/>
        <v>14</v>
      </c>
      <c r="B18" s="13">
        <f t="shared" si="1"/>
        <v>165</v>
      </c>
      <c r="C18" s="122">
        <f>Input!$D$8</f>
        <v>1116.2844429242596</v>
      </c>
      <c r="D18" s="131">
        <f>-PPMT(Input!$D$7/12,$B$4-B19,$B$4,$F$4,0)</f>
        <v>306.38418958226515</v>
      </c>
      <c r="E18" s="123">
        <f>-IPMT(Input!$D$7/12,$B$4-B19,$B$4,$F$4)</f>
        <v>809.90025334199447</v>
      </c>
      <c r="F18" s="125">
        <f t="shared" si="2"/>
        <v>102953.4220349993</v>
      </c>
    </row>
    <row r="19" spans="1:6" x14ac:dyDescent="0.2">
      <c r="A19" s="13">
        <f t="shared" si="0"/>
        <v>15</v>
      </c>
      <c r="B19" s="13">
        <f t="shared" si="1"/>
        <v>164</v>
      </c>
      <c r="C19" s="122">
        <f>Input!$D$8</f>
        <v>1116.2844429242596</v>
      </c>
      <c r="D19" s="131">
        <f>-PPMT(Input!$D$7/12,$B$4-B20,$B$4,$F$4,0)</f>
        <v>308.79441187364569</v>
      </c>
      <c r="E19" s="123">
        <f>-IPMT(Input!$D$7/12,$B$4-B20,$B$4,$F$4)</f>
        <v>807.49003105061411</v>
      </c>
      <c r="F19" s="125">
        <f t="shared" si="2"/>
        <v>102647.03784541703</v>
      </c>
    </row>
    <row r="20" spans="1:6" x14ac:dyDescent="0.2">
      <c r="A20" s="13">
        <f t="shared" si="0"/>
        <v>16</v>
      </c>
      <c r="B20" s="13">
        <f t="shared" si="1"/>
        <v>163</v>
      </c>
      <c r="C20" s="122">
        <f>Input!$D$8</f>
        <v>1116.2844429242596</v>
      </c>
      <c r="D20" s="131">
        <f>-PPMT(Input!$D$7/12,$B$4-B21,$B$4,$F$4,0)</f>
        <v>311.22359458038494</v>
      </c>
      <c r="E20" s="123">
        <f>-IPMT(Input!$D$7/12,$B$4-B21,$B$4,$F$4)</f>
        <v>805.0608483438748</v>
      </c>
      <c r="F20" s="125">
        <f t="shared" si="2"/>
        <v>102338.24343354338</v>
      </c>
    </row>
    <row r="21" spans="1:6" x14ac:dyDescent="0.2">
      <c r="A21" s="13">
        <f t="shared" si="0"/>
        <v>17</v>
      </c>
      <c r="B21" s="13">
        <f t="shared" si="1"/>
        <v>162</v>
      </c>
      <c r="C21" s="122">
        <f>Input!$D$8</f>
        <v>1116.2844429242596</v>
      </c>
      <c r="D21" s="131">
        <f>-PPMT(Input!$D$7/12,$B$4-B22,$B$4,$F$4,0)</f>
        <v>313.67188685775068</v>
      </c>
      <c r="E21" s="123">
        <f>-IPMT(Input!$D$7/12,$B$4-B22,$B$4,$F$4)</f>
        <v>802.612556066509</v>
      </c>
      <c r="F21" s="125">
        <f t="shared" si="2"/>
        <v>102027.01983896299</v>
      </c>
    </row>
    <row r="22" spans="1:6" x14ac:dyDescent="0.2">
      <c r="A22" s="13">
        <f t="shared" si="0"/>
        <v>18</v>
      </c>
      <c r="B22" s="13">
        <f t="shared" si="1"/>
        <v>161</v>
      </c>
      <c r="C22" s="122">
        <f>Input!$D$8</f>
        <v>1116.2844429242596</v>
      </c>
      <c r="D22" s="131">
        <f>-PPMT(Input!$D$7/12,$B$4-B23,$B$4,$F$4,0)</f>
        <v>316.13943903436501</v>
      </c>
      <c r="E22" s="123">
        <f>-IPMT(Input!$D$7/12,$B$4-B23,$B$4,$F$4)</f>
        <v>800.14500388989472</v>
      </c>
      <c r="F22" s="125">
        <f t="shared" si="2"/>
        <v>101713.34795210525</v>
      </c>
    </row>
    <row r="23" spans="1:6" x14ac:dyDescent="0.2">
      <c r="A23" s="13">
        <f t="shared" si="0"/>
        <v>19</v>
      </c>
      <c r="B23" s="13">
        <f t="shared" si="1"/>
        <v>160</v>
      </c>
      <c r="C23" s="122">
        <f>Input!$D$8</f>
        <v>1116.2844429242596</v>
      </c>
      <c r="D23" s="131">
        <f>-PPMT(Input!$D$7/12,$B$4-B24,$B$4,$F$4,0)</f>
        <v>318.62640262143532</v>
      </c>
      <c r="E23" s="123">
        <f>-IPMT(Input!$D$7/12,$B$4-B24,$B$4,$F$4)</f>
        <v>797.65804030282425</v>
      </c>
      <c r="F23" s="125">
        <f t="shared" si="2"/>
        <v>101397.20851307089</v>
      </c>
    </row>
    <row r="24" spans="1:6" x14ac:dyDescent="0.2">
      <c r="A24" s="13">
        <f t="shared" si="0"/>
        <v>20</v>
      </c>
      <c r="B24" s="13">
        <f t="shared" si="1"/>
        <v>159</v>
      </c>
      <c r="C24" s="122">
        <f>Input!$D$8</f>
        <v>1116.2844429242596</v>
      </c>
      <c r="D24" s="131">
        <f>-PPMT(Input!$D$7/12,$B$4-B25,$B$4,$F$4,0)</f>
        <v>321.13293032205729</v>
      </c>
      <c r="E24" s="123">
        <f>-IPMT(Input!$D$7/12,$B$4-B25,$B$4,$F$4)</f>
        <v>795.15151260220239</v>
      </c>
      <c r="F24" s="125">
        <f t="shared" si="2"/>
        <v>101078.58211044945</v>
      </c>
    </row>
    <row r="25" spans="1:6" x14ac:dyDescent="0.2">
      <c r="A25" s="13">
        <f t="shared" si="0"/>
        <v>21</v>
      </c>
      <c r="B25" s="13">
        <f t="shared" si="1"/>
        <v>158</v>
      </c>
      <c r="C25" s="122">
        <f>Input!$D$8</f>
        <v>1116.2844429242596</v>
      </c>
      <c r="D25" s="131">
        <f>-PPMT(Input!$D$7/12,$B$4-B26,$B$4,$F$4,0)</f>
        <v>323.65917604059075</v>
      </c>
      <c r="E25" s="123">
        <f>-IPMT(Input!$D$7/12,$B$4-B26,$B$4,$F$4)</f>
        <v>792.62526688366893</v>
      </c>
      <c r="F25" s="125">
        <f t="shared" si="2"/>
        <v>100757.4491801274</v>
      </c>
    </row>
    <row r="26" spans="1:6" x14ac:dyDescent="0.2">
      <c r="A26" s="13">
        <f t="shared" si="0"/>
        <v>22</v>
      </c>
      <c r="B26" s="13">
        <f t="shared" si="1"/>
        <v>157</v>
      </c>
      <c r="C26" s="122">
        <f>Input!$D$8</f>
        <v>1116.2844429242596</v>
      </c>
      <c r="D26" s="131">
        <f>-PPMT(Input!$D$7/12,$B$4-B27,$B$4,$F$4,0)</f>
        <v>326.20529489211009</v>
      </c>
      <c r="E26" s="123">
        <f>-IPMT(Input!$D$7/12,$B$4-B27,$B$4,$F$4)</f>
        <v>790.07914803214965</v>
      </c>
      <c r="F26" s="125">
        <f t="shared" si="2"/>
        <v>100433.79000408681</v>
      </c>
    </row>
    <row r="27" spans="1:6" x14ac:dyDescent="0.2">
      <c r="A27" s="13">
        <f t="shared" si="0"/>
        <v>23</v>
      </c>
      <c r="B27" s="13">
        <f t="shared" si="1"/>
        <v>156</v>
      </c>
      <c r="C27" s="122">
        <f>Input!$D$8</f>
        <v>1116.2844429242596</v>
      </c>
      <c r="D27" s="131">
        <f>-PPMT(Input!$D$7/12,$B$4-B28,$B$4,$F$4,0)</f>
        <v>328.77144321192804</v>
      </c>
      <c r="E27" s="123">
        <f>-IPMT(Input!$D$7/12,$B$4-B28,$B$4,$F$4)</f>
        <v>787.51299971233163</v>
      </c>
      <c r="F27" s="125">
        <f t="shared" si="2"/>
        <v>100107.58470919471</v>
      </c>
    </row>
    <row r="28" spans="1:6" x14ac:dyDescent="0.2">
      <c r="A28" s="119">
        <f t="shared" si="0"/>
        <v>24</v>
      </c>
      <c r="B28" s="120">
        <f t="shared" si="1"/>
        <v>155</v>
      </c>
      <c r="C28" s="122">
        <f>Input!$D$8</f>
        <v>1116.2844429242596</v>
      </c>
      <c r="D28" s="131">
        <f>-PPMT(Input!$D$7/12,$B$4-B29,$B$4,$F$4,0)</f>
        <v>331.35777856519525</v>
      </c>
      <c r="E28" s="123">
        <f>-IPMT(Input!$D$7/12,$B$4-B29,$B$4,$F$4)</f>
        <v>784.92666435906449</v>
      </c>
      <c r="F28" s="126">
        <f t="shared" si="2"/>
        <v>99778.813265982782</v>
      </c>
    </row>
    <row r="29" spans="1:6" x14ac:dyDescent="0.2">
      <c r="A29" s="13">
        <f t="shared" si="0"/>
        <v>25</v>
      </c>
      <c r="B29" s="13">
        <f t="shared" si="1"/>
        <v>154</v>
      </c>
      <c r="C29" s="122">
        <f>Input!$D$8</f>
        <v>1116.2844429242596</v>
      </c>
      <c r="D29" s="131">
        <f>-PPMT(Input!$D$7/12,$B$4-B30,$B$4,$F$4,0)</f>
        <v>333.96445975657468</v>
      </c>
      <c r="E29" s="123">
        <f>-IPMT(Input!$D$7/12,$B$4-B30,$B$4,$F$4)</f>
        <v>782.319983167685</v>
      </c>
      <c r="F29" s="125">
        <f t="shared" si="2"/>
        <v>99447.455487417581</v>
      </c>
    </row>
    <row r="30" spans="1:6" x14ac:dyDescent="0.2">
      <c r="A30" s="13">
        <f t="shared" si="0"/>
        <v>26</v>
      </c>
      <c r="B30" s="13">
        <f t="shared" si="1"/>
        <v>153</v>
      </c>
      <c r="C30" s="122">
        <f>Input!$D$8</f>
        <v>1116.2844429242596</v>
      </c>
      <c r="D30" s="131">
        <f>-PPMT(Input!$D$7/12,$B$4-B31,$B$4,$F$4,0)</f>
        <v>336.59164683999307</v>
      </c>
      <c r="E30" s="123">
        <f>-IPMT(Input!$D$7/12,$B$4-B31,$B$4,$F$4)</f>
        <v>779.69279608426643</v>
      </c>
      <c r="F30" s="125">
        <f t="shared" si="2"/>
        <v>99113.491027661003</v>
      </c>
    </row>
    <row r="31" spans="1:6" x14ac:dyDescent="0.2">
      <c r="A31" s="13">
        <f t="shared" si="0"/>
        <v>27</v>
      </c>
      <c r="B31" s="13">
        <f t="shared" si="1"/>
        <v>152</v>
      </c>
      <c r="C31" s="122">
        <f>Input!$D$8</f>
        <v>1116.2844429242596</v>
      </c>
      <c r="D31" s="131">
        <f>-PPMT(Input!$D$7/12,$B$4-B32,$B$4,$F$4,0)</f>
        <v>339.23950112846774</v>
      </c>
      <c r="E31" s="123">
        <f>-IPMT(Input!$D$7/12,$B$4-B32,$B$4,$F$4)</f>
        <v>777.04494179579194</v>
      </c>
      <c r="F31" s="125">
        <f t="shared" si="2"/>
        <v>98776.899380821007</v>
      </c>
    </row>
    <row r="32" spans="1:6" x14ac:dyDescent="0.2">
      <c r="A32" s="13">
        <f t="shared" si="0"/>
        <v>28</v>
      </c>
      <c r="B32" s="13">
        <f t="shared" si="1"/>
        <v>151</v>
      </c>
      <c r="C32" s="122">
        <f>Input!$D$8</f>
        <v>1116.2844429242596</v>
      </c>
      <c r="D32" s="131">
        <f>-PPMT(Input!$D$7/12,$B$4-B33,$B$4,$F$4,0)</f>
        <v>341.90818520401166</v>
      </c>
      <c r="E32" s="123">
        <f>-IPMT(Input!$D$7/12,$B$4-B33,$B$4,$F$4)</f>
        <v>774.37625772024796</v>
      </c>
      <c r="F32" s="125">
        <f t="shared" si="2"/>
        <v>98437.659879692539</v>
      </c>
    </row>
    <row r="33" spans="1:6" x14ac:dyDescent="0.2">
      <c r="A33" s="13">
        <f t="shared" si="0"/>
        <v>29</v>
      </c>
      <c r="B33" s="13">
        <f t="shared" si="1"/>
        <v>150</v>
      </c>
      <c r="C33" s="122">
        <f>Input!$D$8</f>
        <v>1116.2844429242596</v>
      </c>
      <c r="D33" s="131">
        <f>-PPMT(Input!$D$7/12,$B$4-B34,$B$4,$F$4,0)</f>
        <v>344.59786292761663</v>
      </c>
      <c r="E33" s="123">
        <f>-IPMT(Input!$D$7/12,$B$4-B34,$B$4,$F$4)</f>
        <v>771.68657999664299</v>
      </c>
      <c r="F33" s="125">
        <f t="shared" si="2"/>
        <v>98095.751694488528</v>
      </c>
    </row>
    <row r="34" spans="1:6" x14ac:dyDescent="0.2">
      <c r="A34" s="13">
        <f t="shared" si="0"/>
        <v>30</v>
      </c>
      <c r="B34" s="13">
        <f t="shared" si="1"/>
        <v>149</v>
      </c>
      <c r="C34" s="122">
        <f>Input!$D$8</f>
        <v>1116.2844429242596</v>
      </c>
      <c r="D34" s="131">
        <f>-PPMT(Input!$D$7/12,$B$4-B35,$B$4,$F$4,0)</f>
        <v>347.30869944931385</v>
      </c>
      <c r="E34" s="123">
        <f>-IPMT(Input!$D$7/12,$B$4-B35,$B$4,$F$4)</f>
        <v>768.97574347494583</v>
      </c>
      <c r="F34" s="125">
        <f t="shared" si="2"/>
        <v>97751.153831560907</v>
      </c>
    </row>
    <row r="35" spans="1:6" x14ac:dyDescent="0.2">
      <c r="A35" s="13">
        <f t="shared" si="0"/>
        <v>31</v>
      </c>
      <c r="B35" s="13">
        <f t="shared" si="1"/>
        <v>148</v>
      </c>
      <c r="C35" s="122">
        <f>Input!$D$8</f>
        <v>1116.2844429242596</v>
      </c>
      <c r="D35" s="131">
        <f>-PPMT(Input!$D$7/12,$B$4-B36,$B$4,$F$4,0)</f>
        <v>350.04086121831506</v>
      </c>
      <c r="E35" s="123">
        <f>-IPMT(Input!$D$7/12,$B$4-B36,$B$4,$F$4)</f>
        <v>766.24358170594462</v>
      </c>
      <c r="F35" s="125">
        <f t="shared" si="2"/>
        <v>97403.845132111586</v>
      </c>
    </row>
    <row r="36" spans="1:6" x14ac:dyDescent="0.2">
      <c r="A36" s="13">
        <f t="shared" si="0"/>
        <v>32</v>
      </c>
      <c r="B36" s="13">
        <f t="shared" si="1"/>
        <v>147</v>
      </c>
      <c r="C36" s="122">
        <f>Input!$D$8</f>
        <v>1116.2844429242596</v>
      </c>
      <c r="D36" s="131">
        <f>-PPMT(Input!$D$7/12,$B$4-B37,$B$4,$F$4,0)</f>
        <v>352.79451599323255</v>
      </c>
      <c r="E36" s="123">
        <f>-IPMT(Input!$D$7/12,$B$4-B37,$B$4,$F$4)</f>
        <v>763.48992693102718</v>
      </c>
      <c r="F36" s="125">
        <f t="shared" si="2"/>
        <v>97053.804270893277</v>
      </c>
    </row>
    <row r="37" spans="1:6" x14ac:dyDescent="0.2">
      <c r="A37" s="13">
        <f t="shared" si="0"/>
        <v>33</v>
      </c>
      <c r="B37" s="13">
        <f t="shared" si="1"/>
        <v>146</v>
      </c>
      <c r="C37" s="122">
        <f>Input!$D$8</f>
        <v>1116.2844429242596</v>
      </c>
      <c r="D37" s="131">
        <f>-PPMT(Input!$D$7/12,$B$4-B38,$B$4,$F$4,0)</f>
        <v>355.56983285237931</v>
      </c>
      <c r="E37" s="123">
        <f>-IPMT(Input!$D$7/12,$B$4-B38,$B$4,$F$4)</f>
        <v>760.71461007188032</v>
      </c>
      <c r="F37" s="125">
        <f t="shared" si="2"/>
        <v>96701.009754900049</v>
      </c>
    </row>
    <row r="38" spans="1:6" x14ac:dyDescent="0.2">
      <c r="A38" s="13">
        <f t="shared" si="0"/>
        <v>34</v>
      </c>
      <c r="B38" s="13">
        <f t="shared" si="1"/>
        <v>145</v>
      </c>
      <c r="C38" s="122">
        <f>Input!$D$8</f>
        <v>1116.2844429242596</v>
      </c>
      <c r="D38" s="131">
        <f>-PPMT(Input!$D$7/12,$B$4-B39,$B$4,$F$4,0)</f>
        <v>358.36698220415138</v>
      </c>
      <c r="E38" s="123">
        <f>-IPMT(Input!$D$7/12,$B$4-B39,$B$4,$F$4)</f>
        <v>757.91746072010824</v>
      </c>
      <c r="F38" s="125">
        <f t="shared" si="2"/>
        <v>96345.439922047677</v>
      </c>
    </row>
    <row r="39" spans="1:6" x14ac:dyDescent="0.2">
      <c r="A39" s="13">
        <f t="shared" si="0"/>
        <v>35</v>
      </c>
      <c r="B39" s="13">
        <f t="shared" si="1"/>
        <v>144</v>
      </c>
      <c r="C39" s="122">
        <f>Input!$D$8</f>
        <v>1116.2844429242596</v>
      </c>
      <c r="D39" s="131">
        <f>-PPMT(Input!$D$7/12,$B$4-B40,$B$4,$F$4,0)</f>
        <v>361.18613579749058</v>
      </c>
      <c r="E39" s="123">
        <f>-IPMT(Input!$D$7/12,$B$4-B40,$B$4,$F$4)</f>
        <v>755.09830712676921</v>
      </c>
      <c r="F39" s="125">
        <f t="shared" si="2"/>
        <v>95987.072939843521</v>
      </c>
    </row>
    <row r="40" spans="1:6" x14ac:dyDescent="0.2">
      <c r="A40" s="119">
        <f t="shared" si="0"/>
        <v>36</v>
      </c>
      <c r="B40" s="120">
        <f t="shared" si="1"/>
        <v>143</v>
      </c>
      <c r="C40" s="122">
        <f>Input!$D$8</f>
        <v>1116.2844429242596</v>
      </c>
      <c r="D40" s="131">
        <f>-PPMT(Input!$D$7/12,$B$4-B41,$B$4,$F$4,0)</f>
        <v>364.02746673243087</v>
      </c>
      <c r="E40" s="123">
        <f>-IPMT(Input!$D$7/12,$B$4-B41,$B$4,$F$4)</f>
        <v>752.25697619182881</v>
      </c>
      <c r="F40" s="126">
        <f t="shared" si="2"/>
        <v>95625.886804046037</v>
      </c>
    </row>
    <row r="41" spans="1:6" x14ac:dyDescent="0.2">
      <c r="A41" s="13">
        <f t="shared" si="0"/>
        <v>37</v>
      </c>
      <c r="B41" s="13">
        <f t="shared" si="1"/>
        <v>142</v>
      </c>
      <c r="C41" s="122">
        <f>Input!$D$8</f>
        <v>1116.2844429242596</v>
      </c>
      <c r="D41" s="131">
        <f>-PPMT(Input!$D$7/12,$B$4-B42,$B$4,$F$4,0)</f>
        <v>366.89114947072602</v>
      </c>
      <c r="E41" s="123">
        <f>-IPMT(Input!$D$7/12,$B$4-B42,$B$4,$F$4)</f>
        <v>749.39329345353372</v>
      </c>
      <c r="F41" s="125">
        <f t="shared" si="2"/>
        <v>95261.85933731361</v>
      </c>
    </row>
    <row r="42" spans="1:6" x14ac:dyDescent="0.2">
      <c r="A42" s="13">
        <f t="shared" si="0"/>
        <v>38</v>
      </c>
      <c r="B42" s="13">
        <f t="shared" si="1"/>
        <v>141</v>
      </c>
      <c r="C42" s="122">
        <f>Input!$D$8</f>
        <v>1116.2844429242596</v>
      </c>
      <c r="D42" s="131">
        <f>-PPMT(Input!$D$7/12,$B$4-B43,$B$4,$F$4,0)</f>
        <v>369.77735984656243</v>
      </c>
      <c r="E42" s="123">
        <f>-IPMT(Input!$D$7/12,$B$4-B43,$B$4,$F$4)</f>
        <v>746.5070830776973</v>
      </c>
      <c r="F42" s="125">
        <f t="shared" si="2"/>
        <v>94894.968187842882</v>
      </c>
    </row>
    <row r="43" spans="1:6" x14ac:dyDescent="0.2">
      <c r="A43" s="13">
        <f t="shared" si="0"/>
        <v>39</v>
      </c>
      <c r="B43" s="13">
        <f t="shared" si="1"/>
        <v>140</v>
      </c>
      <c r="C43" s="122">
        <f>Input!$D$8</f>
        <v>1116.2844429242596</v>
      </c>
      <c r="D43" s="131">
        <f>-PPMT(Input!$D$7/12,$B$4-B44,$B$4,$F$4,0)</f>
        <v>372.68627507735539</v>
      </c>
      <c r="E43" s="123">
        <f>-IPMT(Input!$D$7/12,$B$4-B44,$B$4,$F$4)</f>
        <v>743.59816784690429</v>
      </c>
      <c r="F43" s="125">
        <f t="shared" si="2"/>
        <v>94525.190827996325</v>
      </c>
    </row>
    <row r="44" spans="1:6" x14ac:dyDescent="0.2">
      <c r="A44" s="13">
        <f t="shared" si="0"/>
        <v>40</v>
      </c>
      <c r="B44" s="13">
        <f t="shared" si="1"/>
        <v>139</v>
      </c>
      <c r="C44" s="122">
        <f>Input!$D$8</f>
        <v>1116.2844429242596</v>
      </c>
      <c r="D44" s="131">
        <f>-PPMT(Input!$D$7/12,$B$4-B45,$B$4,$F$4,0)</f>
        <v>375.61807377463055</v>
      </c>
      <c r="E44" s="123">
        <f>-IPMT(Input!$D$7/12,$B$4-B45,$B$4,$F$4)</f>
        <v>740.66636914962908</v>
      </c>
      <c r="F44" s="125">
        <f t="shared" si="2"/>
        <v>94152.504552918967</v>
      </c>
    </row>
    <row r="45" spans="1:6" x14ac:dyDescent="0.2">
      <c r="A45" s="13">
        <f t="shared" si="0"/>
        <v>41</v>
      </c>
      <c r="B45" s="13">
        <f t="shared" si="1"/>
        <v>138</v>
      </c>
      <c r="C45" s="122">
        <f>Input!$D$8</f>
        <v>1116.2844429242596</v>
      </c>
      <c r="D45" s="131">
        <f>-PPMT(Input!$D$7/12,$B$4-B46,$B$4,$F$4,0)</f>
        <v>378.57293595499095</v>
      </c>
      <c r="E45" s="123">
        <f>-IPMT(Input!$D$7/12,$B$4-B46,$B$4,$F$4)</f>
        <v>737.71150696926873</v>
      </c>
      <c r="F45" s="125">
        <f t="shared" si="2"/>
        <v>93776.886479144334</v>
      </c>
    </row>
    <row r="46" spans="1:6" x14ac:dyDescent="0.2">
      <c r="A46" s="13">
        <f t="shared" si="0"/>
        <v>42</v>
      </c>
      <c r="B46" s="13">
        <f t="shared" si="1"/>
        <v>137</v>
      </c>
      <c r="C46" s="122">
        <f>Input!$D$8</f>
        <v>1116.2844429242596</v>
      </c>
      <c r="D46" s="131">
        <f>-PPMT(Input!$D$7/12,$B$4-B47,$B$4,$F$4,0)</f>
        <v>381.55104305117027</v>
      </c>
      <c r="E46" s="123">
        <f>-IPMT(Input!$D$7/12,$B$4-B47,$B$4,$F$4)</f>
        <v>734.73339987308941</v>
      </c>
      <c r="F46" s="125">
        <f t="shared" si="2"/>
        <v>93398.313543189346</v>
      </c>
    </row>
    <row r="47" spans="1:6" x14ac:dyDescent="0.2">
      <c r="A47" s="13">
        <f t="shared" si="0"/>
        <v>43</v>
      </c>
      <c r="B47" s="13">
        <f t="shared" si="1"/>
        <v>136</v>
      </c>
      <c r="C47" s="122">
        <f>Input!$D$8</f>
        <v>1116.2844429242596</v>
      </c>
      <c r="D47" s="131">
        <f>-PPMT(Input!$D$7/12,$B$4-B48,$B$4,$F$4,0)</f>
        <v>384.55257792317281</v>
      </c>
      <c r="E47" s="123">
        <f>-IPMT(Input!$D$7/12,$B$4-B48,$B$4,$F$4)</f>
        <v>731.7318650010867</v>
      </c>
      <c r="F47" s="125">
        <f t="shared" si="2"/>
        <v>93016.762500138182</v>
      </c>
    </row>
    <row r="48" spans="1:6" x14ac:dyDescent="0.2">
      <c r="A48" s="13">
        <f t="shared" si="0"/>
        <v>44</v>
      </c>
      <c r="B48" s="13">
        <f t="shared" si="1"/>
        <v>135</v>
      </c>
      <c r="C48" s="122">
        <f>Input!$D$8</f>
        <v>1116.2844429242596</v>
      </c>
      <c r="D48" s="131">
        <f>-PPMT(Input!$D$7/12,$B$4-B49,$B$4,$F$4,0)</f>
        <v>387.57772486950176</v>
      </c>
      <c r="E48" s="123">
        <f>-IPMT(Input!$D$7/12,$B$4-B49,$B$4,$F$4)</f>
        <v>728.70671805475797</v>
      </c>
      <c r="F48" s="125">
        <f t="shared" si="2"/>
        <v>92632.209922215014</v>
      </c>
    </row>
    <row r="49" spans="1:6" x14ac:dyDescent="0.2">
      <c r="A49" s="13">
        <f t="shared" si="0"/>
        <v>45</v>
      </c>
      <c r="B49" s="13">
        <f t="shared" si="1"/>
        <v>134</v>
      </c>
      <c r="C49" s="122">
        <f>Input!$D$8</f>
        <v>1116.2844429242596</v>
      </c>
      <c r="D49" s="131">
        <f>-PPMT(Input!$D$7/12,$B$4-B50,$B$4,$F$4,0)</f>
        <v>390.62666963847511</v>
      </c>
      <c r="E49" s="123">
        <f>-IPMT(Input!$D$7/12,$B$4-B50,$B$4,$F$4)</f>
        <v>725.6577732857844</v>
      </c>
      <c r="F49" s="125">
        <f t="shared" si="2"/>
        <v>92244.632197345505</v>
      </c>
    </row>
    <row r="50" spans="1:6" x14ac:dyDescent="0.2">
      <c r="A50" s="13">
        <f t="shared" si="0"/>
        <v>46</v>
      </c>
      <c r="B50" s="13">
        <f t="shared" si="1"/>
        <v>133</v>
      </c>
      <c r="C50" s="122">
        <f>Input!$D$8</f>
        <v>1116.2844429242596</v>
      </c>
      <c r="D50" s="131">
        <f>-PPMT(Input!$D$7/12,$B$4-B51,$B$4,$F$4,0)</f>
        <v>393.69959943963113</v>
      </c>
      <c r="E50" s="123">
        <f>-IPMT(Input!$D$7/12,$B$4-B51,$B$4,$F$4)</f>
        <v>722.58484348462844</v>
      </c>
      <c r="F50" s="125">
        <f t="shared" si="2"/>
        <v>91854.005527707035</v>
      </c>
    </row>
    <row r="51" spans="1:6" x14ac:dyDescent="0.2">
      <c r="A51" s="13">
        <f t="shared" si="0"/>
        <v>47</v>
      </c>
      <c r="B51" s="13">
        <f t="shared" si="1"/>
        <v>132</v>
      </c>
      <c r="C51" s="122">
        <f>Input!$D$8</f>
        <v>1116.2844429242596</v>
      </c>
      <c r="D51" s="131">
        <f>-PPMT(Input!$D$7/12,$B$4-B52,$B$4,$F$4,0)</f>
        <v>396.796702955223</v>
      </c>
      <c r="E51" s="123">
        <f>-IPMT(Input!$D$7/12,$B$4-B52,$B$4,$F$4)</f>
        <v>719.48773996903662</v>
      </c>
      <c r="F51" s="125">
        <f t="shared" si="2"/>
        <v>91460.305928267408</v>
      </c>
    </row>
    <row r="52" spans="1:6" x14ac:dyDescent="0.2">
      <c r="A52" s="119">
        <f t="shared" si="0"/>
        <v>48</v>
      </c>
      <c r="B52" s="120">
        <f t="shared" si="1"/>
        <v>131</v>
      </c>
      <c r="C52" s="122">
        <f>Input!$D$8</f>
        <v>1116.2844429242596</v>
      </c>
      <c r="D52" s="131">
        <f>-PPMT(Input!$D$7/12,$B$4-B53,$B$4,$F$4,0)</f>
        <v>399.91817035180401</v>
      </c>
      <c r="E52" s="123">
        <f>-IPMT(Input!$D$7/12,$B$4-B53,$B$4,$F$4)</f>
        <v>716.36627257245573</v>
      </c>
      <c r="F52" s="126">
        <f t="shared" si="2"/>
        <v>91063.509225312184</v>
      </c>
    </row>
    <row r="53" spans="1:6" x14ac:dyDescent="0.2">
      <c r="A53" s="13">
        <f t="shared" si="0"/>
        <v>49</v>
      </c>
      <c r="B53" s="13">
        <f t="shared" si="1"/>
        <v>130</v>
      </c>
      <c r="C53" s="122">
        <f>Input!$D$8</f>
        <v>1116.2844429242596</v>
      </c>
      <c r="D53" s="131">
        <f>-PPMT(Input!$D$7/12,$B$4-B54,$B$4,$F$4,0)</f>
        <v>403.06419329190481</v>
      </c>
      <c r="E53" s="123">
        <f>-IPMT(Input!$D$7/12,$B$4-B54,$B$4,$F$4)</f>
        <v>713.22024963235492</v>
      </c>
      <c r="F53" s="125">
        <f t="shared" si="2"/>
        <v>90663.591054960387</v>
      </c>
    </row>
    <row r="54" spans="1:6" x14ac:dyDescent="0.2">
      <c r="A54" s="13">
        <f t="shared" si="0"/>
        <v>50</v>
      </c>
      <c r="B54" s="13">
        <f t="shared" si="1"/>
        <v>129</v>
      </c>
      <c r="C54" s="122">
        <f>Input!$D$8</f>
        <v>1116.2844429242596</v>
      </c>
      <c r="D54" s="131">
        <f>-PPMT(Input!$D$7/12,$B$4-B55,$B$4,$F$4,0)</f>
        <v>406.23496494580115</v>
      </c>
      <c r="E54" s="123">
        <f>-IPMT(Input!$D$7/12,$B$4-B55,$B$4,$F$4)</f>
        <v>710.04947797845853</v>
      </c>
      <c r="F54" s="125">
        <f t="shared" si="2"/>
        <v>90260.526861668477</v>
      </c>
    </row>
    <row r="55" spans="1:6" x14ac:dyDescent="0.2">
      <c r="A55" s="13">
        <f t="shared" si="0"/>
        <v>51</v>
      </c>
      <c r="B55" s="13">
        <f t="shared" si="1"/>
        <v>128</v>
      </c>
      <c r="C55" s="122">
        <f>Input!$D$8</f>
        <v>1116.2844429242596</v>
      </c>
      <c r="D55" s="131">
        <f>-PPMT(Input!$D$7/12,$B$4-B56,$B$4,$F$4,0)</f>
        <v>409.43068000337485</v>
      </c>
      <c r="E55" s="123">
        <f>-IPMT(Input!$D$7/12,$B$4-B56,$B$4,$F$4)</f>
        <v>706.85376292088483</v>
      </c>
      <c r="F55" s="125">
        <f t="shared" si="2"/>
        <v>89854.291896722672</v>
      </c>
    </row>
    <row r="56" spans="1:6" x14ac:dyDescent="0.2">
      <c r="A56" s="13">
        <f t="shared" si="0"/>
        <v>52</v>
      </c>
      <c r="B56" s="13">
        <f t="shared" si="1"/>
        <v>127</v>
      </c>
      <c r="C56" s="122">
        <f>Input!$D$8</f>
        <v>1116.2844429242596</v>
      </c>
      <c r="D56" s="131">
        <f>-PPMT(Input!$D$7/12,$B$4-B57,$B$4,$F$4,0)</f>
        <v>412.65153468606803</v>
      </c>
      <c r="E56" s="123">
        <f>-IPMT(Input!$D$7/12,$B$4-B57,$B$4,$F$4)</f>
        <v>703.63290823819159</v>
      </c>
      <c r="F56" s="125">
        <f t="shared" si="2"/>
        <v>89444.861216719291</v>
      </c>
    </row>
    <row r="57" spans="1:6" x14ac:dyDescent="0.2">
      <c r="A57" s="13">
        <f t="shared" si="0"/>
        <v>53</v>
      </c>
      <c r="B57" s="13">
        <f t="shared" si="1"/>
        <v>126</v>
      </c>
      <c r="C57" s="122">
        <f>Input!$D$8</f>
        <v>1116.2844429242596</v>
      </c>
      <c r="D57" s="131">
        <f>-PPMT(Input!$D$7/12,$B$4-B58,$B$4,$F$4,0)</f>
        <v>415.89772675893175</v>
      </c>
      <c r="E57" s="123">
        <f>-IPMT(Input!$D$7/12,$B$4-B58,$B$4,$F$4)</f>
        <v>700.38671616532781</v>
      </c>
      <c r="F57" s="125">
        <f t="shared" si="2"/>
        <v>89032.209682033223</v>
      </c>
    </row>
    <row r="58" spans="1:6" x14ac:dyDescent="0.2">
      <c r="A58" s="13">
        <f t="shared" si="0"/>
        <v>54</v>
      </c>
      <c r="B58" s="13">
        <f t="shared" si="1"/>
        <v>125</v>
      </c>
      <c r="C58" s="122">
        <f>Input!$D$8</f>
        <v>1116.2844429242596</v>
      </c>
      <c r="D58" s="131">
        <f>-PPMT(Input!$D$7/12,$B$4-B59,$B$4,$F$4,0)</f>
        <v>419.16945554276867</v>
      </c>
      <c r="E58" s="123">
        <f>-IPMT(Input!$D$7/12,$B$4-B59,$B$4,$F$4)</f>
        <v>697.11498738149101</v>
      </c>
      <c r="F58" s="125">
        <f t="shared" si="2"/>
        <v>88616.311955274286</v>
      </c>
    </row>
    <row r="59" spans="1:6" x14ac:dyDescent="0.2">
      <c r="A59" s="13">
        <f t="shared" si="0"/>
        <v>55</v>
      </c>
      <c r="B59" s="13">
        <f t="shared" si="1"/>
        <v>124</v>
      </c>
      <c r="C59" s="122">
        <f>Input!$D$8</f>
        <v>1116.2844429242596</v>
      </c>
      <c r="D59" s="131">
        <f>-PPMT(Input!$D$7/12,$B$4-B60,$B$4,$F$4,0)</f>
        <v>422.46692192637181</v>
      </c>
      <c r="E59" s="123">
        <f>-IPMT(Input!$D$7/12,$B$4-B60,$B$4,$F$4)</f>
        <v>693.81752099788787</v>
      </c>
      <c r="F59" s="125">
        <f t="shared" si="2"/>
        <v>88197.142499731519</v>
      </c>
    </row>
    <row r="60" spans="1:6" x14ac:dyDescent="0.2">
      <c r="A60" s="13">
        <f t="shared" si="0"/>
        <v>56</v>
      </c>
      <c r="B60" s="13">
        <f t="shared" si="1"/>
        <v>123</v>
      </c>
      <c r="C60" s="122">
        <f>Input!$D$8</f>
        <v>1116.2844429242596</v>
      </c>
      <c r="D60" s="131">
        <f>-PPMT(Input!$D$7/12,$B$4-B61,$B$4,$F$4,0)</f>
        <v>425.79032837885927</v>
      </c>
      <c r="E60" s="123">
        <f>-IPMT(Input!$D$7/12,$B$4-B61,$B$4,$F$4)</f>
        <v>690.49411454540041</v>
      </c>
      <c r="F60" s="125">
        <f t="shared" si="2"/>
        <v>87774.675577805145</v>
      </c>
    </row>
    <row r="61" spans="1:6" x14ac:dyDescent="0.2">
      <c r="A61" s="13">
        <f t="shared" si="0"/>
        <v>57</v>
      </c>
      <c r="B61" s="13">
        <f t="shared" si="1"/>
        <v>122</v>
      </c>
      <c r="C61" s="122">
        <f>Input!$D$8</f>
        <v>1116.2844429242596</v>
      </c>
      <c r="D61" s="131">
        <f>-PPMT(Input!$D$7/12,$B$4-B62,$B$4,$F$4,0)</f>
        <v>429.13987896210625</v>
      </c>
      <c r="E61" s="123">
        <f>-IPMT(Input!$D$7/12,$B$4-B62,$B$4,$F$4)</f>
        <v>687.14456396215337</v>
      </c>
      <c r="F61" s="125">
        <f t="shared" si="2"/>
        <v>87348.885249426283</v>
      </c>
    </row>
    <row r="62" spans="1:6" x14ac:dyDescent="0.2">
      <c r="A62" s="13">
        <f t="shared" si="0"/>
        <v>58</v>
      </c>
      <c r="B62" s="13">
        <f t="shared" si="1"/>
        <v>121</v>
      </c>
      <c r="C62" s="122">
        <f>Input!$D$8</f>
        <v>1116.2844429242596</v>
      </c>
      <c r="D62" s="131">
        <f>-PPMT(Input!$D$7/12,$B$4-B63,$B$4,$F$4,0)</f>
        <v>432.51577934327486</v>
      </c>
      <c r="E62" s="123">
        <f>-IPMT(Input!$D$7/12,$B$4-B63,$B$4,$F$4)</f>
        <v>683.76866358098493</v>
      </c>
      <c r="F62" s="125">
        <f t="shared" si="2"/>
        <v>86919.745370464181</v>
      </c>
    </row>
    <row r="63" spans="1:6" x14ac:dyDescent="0.2">
      <c r="A63" s="13">
        <f t="shared" si="0"/>
        <v>59</v>
      </c>
      <c r="B63" s="13">
        <f t="shared" si="1"/>
        <v>120</v>
      </c>
      <c r="C63" s="122">
        <f>Input!$D$8</f>
        <v>1116.2844429242596</v>
      </c>
      <c r="D63" s="131">
        <f>-PPMT(Input!$D$7/12,$B$4-B64,$B$4,$F$4,0)</f>
        <v>435.91823680744199</v>
      </c>
      <c r="E63" s="123">
        <f>-IPMT(Input!$D$7/12,$B$4-B64,$B$4,$F$4)</f>
        <v>680.36620611681769</v>
      </c>
      <c r="F63" s="125">
        <f t="shared" si="2"/>
        <v>86487.229591120908</v>
      </c>
    </row>
    <row r="64" spans="1:6" x14ac:dyDescent="0.2">
      <c r="A64" s="119">
        <f t="shared" si="0"/>
        <v>60</v>
      </c>
      <c r="B64" s="120">
        <f t="shared" si="1"/>
        <v>119</v>
      </c>
      <c r="C64" s="122">
        <f>Input!$D$8</f>
        <v>1116.2844429242596</v>
      </c>
      <c r="D64" s="131">
        <f>-PPMT(Input!$D$7/12,$B$4-B65,$B$4,$F$4,0)</f>
        <v>439.34746027032719</v>
      </c>
      <c r="E64" s="123">
        <f>-IPMT(Input!$D$7/12,$B$4-B65,$B$4,$F$4)</f>
        <v>676.93698265393255</v>
      </c>
      <c r="F64" s="126">
        <f t="shared" si="2"/>
        <v>86051.311354313468</v>
      </c>
    </row>
    <row r="65" spans="1:6" x14ac:dyDescent="0.2">
      <c r="A65" s="13">
        <f t="shared" si="0"/>
        <v>61</v>
      </c>
      <c r="B65" s="13">
        <f t="shared" si="1"/>
        <v>118</v>
      </c>
      <c r="C65" s="122">
        <f>Input!$D$8</f>
        <v>1116.2844429242596</v>
      </c>
      <c r="D65" s="131">
        <f>-PPMT(Input!$D$7/12,$B$4-B66,$B$4,$F$4,0)</f>
        <v>442.80366029112037</v>
      </c>
      <c r="E65" s="123">
        <f>-IPMT(Input!$D$7/12,$B$4-B66,$B$4,$F$4)</f>
        <v>673.48078263313914</v>
      </c>
      <c r="F65" s="125">
        <f t="shared" si="2"/>
        <v>85611.963894043147</v>
      </c>
    </row>
    <row r="66" spans="1:6" x14ac:dyDescent="0.2">
      <c r="A66" s="13">
        <f t="shared" si="0"/>
        <v>62</v>
      </c>
      <c r="B66" s="13">
        <f t="shared" si="1"/>
        <v>117</v>
      </c>
      <c r="C66" s="122">
        <f>Input!$D$8</f>
        <v>1116.2844429242596</v>
      </c>
      <c r="D66" s="131">
        <f>-PPMT(Input!$D$7/12,$B$4-B67,$B$4,$F$4,0)</f>
        <v>446.28704908541056</v>
      </c>
      <c r="E66" s="123">
        <f>-IPMT(Input!$D$7/12,$B$4-B67,$B$4,$F$4)</f>
        <v>669.99739383884912</v>
      </c>
      <c r="F66" s="125">
        <f t="shared" si="2"/>
        <v>85169.160233752031</v>
      </c>
    </row>
    <row r="67" spans="1:6" x14ac:dyDescent="0.2">
      <c r="A67" s="13">
        <f t="shared" si="0"/>
        <v>63</v>
      </c>
      <c r="B67" s="13">
        <f t="shared" si="1"/>
        <v>116</v>
      </c>
      <c r="C67" s="122">
        <f>Input!$D$8</f>
        <v>1116.2844429242596</v>
      </c>
      <c r="D67" s="131">
        <f>-PPMT(Input!$D$7/12,$B$4-B68,$B$4,$F$4,0)</f>
        <v>449.79784053821578</v>
      </c>
      <c r="E67" s="123">
        <f>-IPMT(Input!$D$7/12,$B$4-B68,$B$4,$F$4)</f>
        <v>666.48660238604396</v>
      </c>
      <c r="F67" s="125">
        <f t="shared" si="2"/>
        <v>84722.87318466662</v>
      </c>
    </row>
    <row r="68" spans="1:6" x14ac:dyDescent="0.2">
      <c r="A68" s="13">
        <f t="shared" si="0"/>
        <v>64</v>
      </c>
      <c r="B68" s="13">
        <f t="shared" si="1"/>
        <v>115</v>
      </c>
      <c r="C68" s="122">
        <f>Input!$D$8</f>
        <v>1116.2844429242596</v>
      </c>
      <c r="D68" s="131">
        <f>-PPMT(Input!$D$7/12,$B$4-B69,$B$4,$F$4,0)</f>
        <v>453.33625021711646</v>
      </c>
      <c r="E68" s="123">
        <f>-IPMT(Input!$D$7/12,$B$4-B69,$B$4,$F$4)</f>
        <v>662.94819270714333</v>
      </c>
      <c r="F68" s="125">
        <f t="shared" si="2"/>
        <v>84273.075344128403</v>
      </c>
    </row>
    <row r="69" spans="1:6" x14ac:dyDescent="0.2">
      <c r="A69" s="13">
        <f t="shared" ref="A69:A132" si="3">$B$4-B69</f>
        <v>65</v>
      </c>
      <c r="B69" s="13">
        <f t="shared" ref="B69:B132" si="4">B68-1</f>
        <v>114</v>
      </c>
      <c r="C69" s="122">
        <f>Input!$D$8</f>
        <v>1116.2844429242596</v>
      </c>
      <c r="D69" s="131">
        <f>-PPMT(Input!$D$7/12,$B$4-B70,$B$4,$F$4,0)</f>
        <v>456.90249538549108</v>
      </c>
      <c r="E69" s="123">
        <f>-IPMT(Input!$D$7/12,$B$4-B70,$B$4,$F$4)</f>
        <v>659.38194753876871</v>
      </c>
      <c r="F69" s="125">
        <f t="shared" ref="F69:F132" si="5">F68-D68</f>
        <v>83819.739093911281</v>
      </c>
    </row>
    <row r="70" spans="1:6" x14ac:dyDescent="0.2">
      <c r="A70" s="13">
        <f t="shared" si="3"/>
        <v>66</v>
      </c>
      <c r="B70" s="13">
        <f t="shared" si="4"/>
        <v>113</v>
      </c>
      <c r="C70" s="122">
        <f>Input!$D$8</f>
        <v>1116.2844429242596</v>
      </c>
      <c r="D70" s="131">
        <f>-PPMT(Input!$D$7/12,$B$4-B71,$B$4,$F$4,0)</f>
        <v>460.49679501585695</v>
      </c>
      <c r="E70" s="123">
        <f>-IPMT(Input!$D$7/12,$B$4-B71,$B$4,$F$4)</f>
        <v>655.78764790840262</v>
      </c>
      <c r="F70" s="125">
        <f t="shared" si="5"/>
        <v>83362.836598525784</v>
      </c>
    </row>
    <row r="71" spans="1:6" x14ac:dyDescent="0.2">
      <c r="A71" s="13">
        <f t="shared" si="3"/>
        <v>67</v>
      </c>
      <c r="B71" s="13">
        <f t="shared" si="4"/>
        <v>112</v>
      </c>
      <c r="C71" s="122">
        <f>Input!$D$8</f>
        <v>1116.2844429242596</v>
      </c>
      <c r="D71" s="131">
        <f>-PPMT(Input!$D$7/12,$B$4-B72,$B$4,$F$4,0)</f>
        <v>464.11936980331501</v>
      </c>
      <c r="E71" s="123">
        <f>-IPMT(Input!$D$7/12,$B$4-B72,$B$4,$F$4)</f>
        <v>652.16507312094484</v>
      </c>
      <c r="F71" s="125">
        <f t="shared" si="5"/>
        <v>82902.339803509924</v>
      </c>
    </row>
    <row r="72" spans="1:6" x14ac:dyDescent="0.2">
      <c r="A72" s="13">
        <f t="shared" si="3"/>
        <v>68</v>
      </c>
      <c r="B72" s="13">
        <f t="shared" si="4"/>
        <v>111</v>
      </c>
      <c r="C72" s="122">
        <f>Input!$D$8</f>
        <v>1116.2844429242596</v>
      </c>
      <c r="D72" s="131">
        <f>-PPMT(Input!$D$7/12,$B$4-B73,$B$4,$F$4,0)</f>
        <v>467.77044217910111</v>
      </c>
      <c r="E72" s="123">
        <f>-IPMT(Input!$D$7/12,$B$4-B73,$B$4,$F$4)</f>
        <v>648.51400074515857</v>
      </c>
      <c r="F72" s="125">
        <f t="shared" si="5"/>
        <v>82438.220433706607</v>
      </c>
    </row>
    <row r="73" spans="1:6" x14ac:dyDescent="0.2">
      <c r="A73" s="13">
        <f t="shared" si="3"/>
        <v>69</v>
      </c>
      <c r="B73" s="13">
        <f t="shared" si="4"/>
        <v>110</v>
      </c>
      <c r="C73" s="122">
        <f>Input!$D$8</f>
        <v>1116.2844429242596</v>
      </c>
      <c r="D73" s="131">
        <f>-PPMT(Input!$D$7/12,$B$4-B74,$B$4,$F$4,0)</f>
        <v>471.45023632424335</v>
      </c>
      <c r="E73" s="123">
        <f>-IPMT(Input!$D$7/12,$B$4-B74,$B$4,$F$4)</f>
        <v>644.8342066000165</v>
      </c>
      <c r="F73" s="125">
        <f t="shared" si="5"/>
        <v>81970.449991527508</v>
      </c>
    </row>
    <row r="74" spans="1:6" x14ac:dyDescent="0.2">
      <c r="A74" s="13">
        <f t="shared" si="3"/>
        <v>70</v>
      </c>
      <c r="B74" s="13">
        <f t="shared" si="4"/>
        <v>109</v>
      </c>
      <c r="C74" s="122">
        <f>Input!$D$8</f>
        <v>1116.2844429242596</v>
      </c>
      <c r="D74" s="131">
        <f>-PPMT(Input!$D$7/12,$B$4-B75,$B$4,$F$4,0)</f>
        <v>475.15897818332746</v>
      </c>
      <c r="E74" s="123">
        <f>-IPMT(Input!$D$7/12,$B$4-B75,$B$4,$F$4)</f>
        <v>641.12546474093233</v>
      </c>
      <c r="F74" s="125">
        <f t="shared" si="5"/>
        <v>81498.999755203258</v>
      </c>
    </row>
    <row r="75" spans="1:6" x14ac:dyDescent="0.2">
      <c r="A75" s="13">
        <f t="shared" si="3"/>
        <v>71</v>
      </c>
      <c r="B75" s="13">
        <f t="shared" si="4"/>
        <v>108</v>
      </c>
      <c r="C75" s="122">
        <f>Input!$D$8</f>
        <v>1116.2844429242596</v>
      </c>
      <c r="D75" s="131">
        <f>-PPMT(Input!$D$7/12,$B$4-B76,$B$4,$F$4,0)</f>
        <v>478.89689547836957</v>
      </c>
      <c r="E75" s="123">
        <f>-IPMT(Input!$D$7/12,$B$4-B76,$B$4,$F$4)</f>
        <v>637.38754744589016</v>
      </c>
      <c r="F75" s="125">
        <f t="shared" si="5"/>
        <v>81023.840777019926</v>
      </c>
    </row>
    <row r="76" spans="1:6" x14ac:dyDescent="0.2">
      <c r="A76" s="119">
        <f t="shared" si="3"/>
        <v>72</v>
      </c>
      <c r="B76" s="120">
        <f t="shared" si="4"/>
        <v>107</v>
      </c>
      <c r="C76" s="122">
        <f>Input!$D$8</f>
        <v>1116.2844429242596</v>
      </c>
      <c r="D76" s="131">
        <f>-PPMT(Input!$D$7/12,$B$4-B77,$B$4,$F$4,0)</f>
        <v>482.66421772279938</v>
      </c>
      <c r="E76" s="123">
        <f>-IPMT(Input!$D$7/12,$B$4-B77,$B$4,$F$4)</f>
        <v>633.62022520146036</v>
      </c>
      <c r="F76" s="126">
        <f t="shared" si="5"/>
        <v>80544.943881541563</v>
      </c>
    </row>
    <row r="77" spans="1:6" x14ac:dyDescent="0.2">
      <c r="A77" s="13">
        <f t="shared" si="3"/>
        <v>73</v>
      </c>
      <c r="B77" s="13">
        <f t="shared" si="4"/>
        <v>106</v>
      </c>
      <c r="C77" s="122">
        <f>Input!$D$8</f>
        <v>1116.2844429242596</v>
      </c>
      <c r="D77" s="131">
        <f>-PPMT(Input!$D$7/12,$B$4-B78,$B$4,$F$4,0)</f>
        <v>486.4611762355521</v>
      </c>
      <c r="E77" s="123">
        <f>-IPMT(Input!$D$7/12,$B$4-B78,$B$4,$F$4)</f>
        <v>629.82326668870758</v>
      </c>
      <c r="F77" s="125">
        <f t="shared" si="5"/>
        <v>80062.279663818757</v>
      </c>
    </row>
    <row r="78" spans="1:6" x14ac:dyDescent="0.2">
      <c r="A78" s="13">
        <f t="shared" si="3"/>
        <v>74</v>
      </c>
      <c r="B78" s="13">
        <f t="shared" si="4"/>
        <v>105</v>
      </c>
      <c r="C78" s="122">
        <f>Input!$D$8</f>
        <v>1116.2844429242596</v>
      </c>
      <c r="D78" s="131">
        <f>-PPMT(Input!$D$7/12,$B$4-B79,$B$4,$F$4,0)</f>
        <v>490.28800415527172</v>
      </c>
      <c r="E78" s="123">
        <f>-IPMT(Input!$D$7/12,$B$4-B79,$B$4,$F$4)</f>
        <v>625.9964387689879</v>
      </c>
      <c r="F78" s="125">
        <f t="shared" si="5"/>
        <v>79575.818487583208</v>
      </c>
    </row>
    <row r="79" spans="1:6" x14ac:dyDescent="0.2">
      <c r="A79" s="13">
        <f t="shared" si="3"/>
        <v>75</v>
      </c>
      <c r="B79" s="13">
        <f t="shared" si="4"/>
        <v>104</v>
      </c>
      <c r="C79" s="122">
        <f>Input!$D$8</f>
        <v>1116.2844429242596</v>
      </c>
      <c r="D79" s="131">
        <f>-PPMT(Input!$D$7/12,$B$4-B80,$B$4,$F$4,0)</f>
        <v>494.14493645462659</v>
      </c>
      <c r="E79" s="123">
        <f>-IPMT(Input!$D$7/12,$B$4-B80,$B$4,$F$4)</f>
        <v>622.13950646963315</v>
      </c>
      <c r="F79" s="125">
        <f t="shared" si="5"/>
        <v>79085.530483427938</v>
      </c>
    </row>
    <row r="80" spans="1:6" x14ac:dyDescent="0.2">
      <c r="A80" s="13">
        <f t="shared" si="3"/>
        <v>76</v>
      </c>
      <c r="B80" s="13">
        <f t="shared" si="4"/>
        <v>103</v>
      </c>
      <c r="C80" s="122">
        <f>Input!$D$8</f>
        <v>1116.2844429242596</v>
      </c>
      <c r="D80" s="131">
        <f>-PPMT(Input!$D$7/12,$B$4-B81,$B$4,$F$4,0)</f>
        <v>498.03220995473623</v>
      </c>
      <c r="E80" s="123">
        <f>-IPMT(Input!$D$7/12,$B$4-B81,$B$4,$F$4)</f>
        <v>618.25223296952345</v>
      </c>
      <c r="F80" s="125">
        <f t="shared" si="5"/>
        <v>78591.38554697331</v>
      </c>
    </row>
    <row r="81" spans="1:6" x14ac:dyDescent="0.2">
      <c r="A81" s="13">
        <f t="shared" si="3"/>
        <v>77</v>
      </c>
      <c r="B81" s="13">
        <f t="shared" si="4"/>
        <v>102</v>
      </c>
      <c r="C81" s="122">
        <f>Input!$D$8</f>
        <v>1116.2844429242596</v>
      </c>
      <c r="D81" s="131">
        <f>-PPMT(Input!$D$7/12,$B$4-B82,$B$4,$F$4,0)</f>
        <v>501.95006333971355</v>
      </c>
      <c r="E81" s="123">
        <f>-IPMT(Input!$D$7/12,$B$4-B82,$B$4,$F$4)</f>
        <v>614.33437958454613</v>
      </c>
      <c r="F81" s="125">
        <f t="shared" si="5"/>
        <v>78093.353337018576</v>
      </c>
    </row>
    <row r="82" spans="1:6" x14ac:dyDescent="0.2">
      <c r="A82" s="13">
        <f t="shared" si="3"/>
        <v>78</v>
      </c>
      <c r="B82" s="13">
        <f t="shared" si="4"/>
        <v>101</v>
      </c>
      <c r="C82" s="122">
        <f>Input!$D$8</f>
        <v>1116.2844429242596</v>
      </c>
      <c r="D82" s="131">
        <f>-PPMT(Input!$D$7/12,$B$4-B83,$B$4,$F$4,0)</f>
        <v>505.89873717131934</v>
      </c>
      <c r="E82" s="123">
        <f>-IPMT(Input!$D$7/12,$B$4-B83,$B$4,$F$4)</f>
        <v>610.38570575294023</v>
      </c>
      <c r="F82" s="125">
        <f t="shared" si="5"/>
        <v>77591.403273678865</v>
      </c>
    </row>
    <row r="83" spans="1:6" x14ac:dyDescent="0.2">
      <c r="A83" s="13">
        <f t="shared" si="3"/>
        <v>79</v>
      </c>
      <c r="B83" s="13">
        <f t="shared" si="4"/>
        <v>100</v>
      </c>
      <c r="C83" s="122">
        <f>Input!$D$8</f>
        <v>1116.2844429242596</v>
      </c>
      <c r="D83" s="131">
        <f>-PPMT(Input!$D$7/12,$B$4-B84,$B$4,$F$4,0)</f>
        <v>509.87847390373366</v>
      </c>
      <c r="E83" s="123">
        <f>-IPMT(Input!$D$7/12,$B$4-B84,$B$4,$F$4)</f>
        <v>606.40596902052584</v>
      </c>
      <c r="F83" s="125">
        <f t="shared" si="5"/>
        <v>77085.504536507549</v>
      </c>
    </row>
    <row r="84" spans="1:6" x14ac:dyDescent="0.2">
      <c r="A84" s="13">
        <f t="shared" si="3"/>
        <v>80</v>
      </c>
      <c r="B84" s="13">
        <f t="shared" si="4"/>
        <v>99</v>
      </c>
      <c r="C84" s="122">
        <f>Input!$D$8</f>
        <v>1116.2844429242596</v>
      </c>
      <c r="D84" s="131">
        <f>-PPMT(Input!$D$7/12,$B$4-B85,$B$4,$F$4,0)</f>
        <v>513.88951789844305</v>
      </c>
      <c r="E84" s="123">
        <f>-IPMT(Input!$D$7/12,$B$4-B85,$B$4,$F$4)</f>
        <v>602.39492502581675</v>
      </c>
      <c r="F84" s="125">
        <f t="shared" si="5"/>
        <v>76575.626062603813</v>
      </c>
    </row>
    <row r="85" spans="1:6" x14ac:dyDescent="0.2">
      <c r="A85" s="13">
        <f t="shared" si="3"/>
        <v>81</v>
      </c>
      <c r="B85" s="13">
        <f t="shared" si="4"/>
        <v>98</v>
      </c>
      <c r="C85" s="122">
        <f>Input!$D$8</f>
        <v>1116.2844429242596</v>
      </c>
      <c r="D85" s="131">
        <f>-PPMT(Input!$D$7/12,$B$4-B86,$B$4,$F$4,0)</f>
        <v>517.93211543924417</v>
      </c>
      <c r="E85" s="123">
        <f>-IPMT(Input!$D$7/12,$B$4-B86,$B$4,$F$4)</f>
        <v>598.35232748501551</v>
      </c>
      <c r="F85" s="125">
        <f t="shared" si="5"/>
        <v>76061.736544705374</v>
      </c>
    </row>
    <row r="86" spans="1:6" x14ac:dyDescent="0.2">
      <c r="A86" s="13">
        <f t="shared" si="3"/>
        <v>82</v>
      </c>
      <c r="B86" s="13">
        <f t="shared" si="4"/>
        <v>97</v>
      </c>
      <c r="C86" s="122">
        <f>Input!$D$8</f>
        <v>1116.2844429242596</v>
      </c>
      <c r="D86" s="131">
        <f>-PPMT(Input!$D$7/12,$B$4-B87,$B$4,$F$4,0)</f>
        <v>522.00651474736628</v>
      </c>
      <c r="E86" s="123">
        <f>-IPMT(Input!$D$7/12,$B$4-B87,$B$4,$F$4)</f>
        <v>594.2779281768934</v>
      </c>
      <c r="F86" s="125">
        <f t="shared" si="5"/>
        <v>75543.804429266136</v>
      </c>
    </row>
    <row r="87" spans="1:6" x14ac:dyDescent="0.2">
      <c r="A87" s="13">
        <f t="shared" si="3"/>
        <v>83</v>
      </c>
      <c r="B87" s="13">
        <f t="shared" si="4"/>
        <v>96</v>
      </c>
      <c r="C87" s="122">
        <f>Input!$D$8</f>
        <v>1116.2844429242596</v>
      </c>
      <c r="D87" s="131">
        <f>-PPMT(Input!$D$7/12,$B$4-B88,$B$4,$F$4,0)</f>
        <v>526.11296599671221</v>
      </c>
      <c r="E87" s="123">
        <f>-IPMT(Input!$D$7/12,$B$4-B88,$B$4,$F$4)</f>
        <v>590.17147692754759</v>
      </c>
      <c r="F87" s="125">
        <f t="shared" si="5"/>
        <v>75021.797914518771</v>
      </c>
    </row>
    <row r="88" spans="1:6" x14ac:dyDescent="0.2">
      <c r="A88" s="119">
        <f t="shared" si="3"/>
        <v>84</v>
      </c>
      <c r="B88" s="120">
        <f t="shared" si="4"/>
        <v>95</v>
      </c>
      <c r="C88" s="122">
        <f>Input!$D$8</f>
        <v>1116.2844429242596</v>
      </c>
      <c r="D88" s="131">
        <f>-PPMT(Input!$D$7/12,$B$4-B89,$B$4,$F$4,0)</f>
        <v>530.25172132921966</v>
      </c>
      <c r="E88" s="123">
        <f>-IPMT(Input!$D$7/12,$B$4-B89,$B$4,$F$4)</f>
        <v>586.03272159504024</v>
      </c>
      <c r="F88" s="126">
        <f t="shared" si="5"/>
        <v>74495.684948522059</v>
      </c>
    </row>
    <row r="89" spans="1:6" x14ac:dyDescent="0.2">
      <c r="A89" s="13">
        <f t="shared" si="3"/>
        <v>85</v>
      </c>
      <c r="B89" s="13">
        <f t="shared" si="4"/>
        <v>94</v>
      </c>
      <c r="C89" s="122">
        <f>Input!$D$8</f>
        <v>1116.2844429242596</v>
      </c>
      <c r="D89" s="131">
        <f>-PPMT(Input!$D$7/12,$B$4-B90,$B$4,$F$4,0)</f>
        <v>534.4230348703428</v>
      </c>
      <c r="E89" s="123">
        <f>-IPMT(Input!$D$7/12,$B$4-B90,$B$4,$F$4)</f>
        <v>581.86140805391688</v>
      </c>
      <c r="F89" s="125">
        <f t="shared" si="5"/>
        <v>73965.433227192843</v>
      </c>
    </row>
    <row r="90" spans="1:6" x14ac:dyDescent="0.2">
      <c r="A90" s="13">
        <f t="shared" si="3"/>
        <v>86</v>
      </c>
      <c r="B90" s="13">
        <f t="shared" si="4"/>
        <v>93</v>
      </c>
      <c r="C90" s="122">
        <f>Input!$D$8</f>
        <v>1116.2844429242596</v>
      </c>
      <c r="D90" s="131">
        <f>-PPMT(Input!$D$7/12,$B$4-B91,$B$4,$F$4,0)</f>
        <v>538.62716274465618</v>
      </c>
      <c r="E90" s="123">
        <f>-IPMT(Input!$D$7/12,$B$4-B91,$B$4,$F$4)</f>
        <v>577.6572801796035</v>
      </c>
      <c r="F90" s="125">
        <f t="shared" si="5"/>
        <v>73431.010192322501</v>
      </c>
    </row>
    <row r="91" spans="1:6" x14ac:dyDescent="0.2">
      <c r="A91" s="13">
        <f t="shared" si="3"/>
        <v>87</v>
      </c>
      <c r="B91" s="13">
        <f t="shared" si="4"/>
        <v>92</v>
      </c>
      <c r="C91" s="122">
        <f>Input!$D$8</f>
        <v>1116.2844429242596</v>
      </c>
      <c r="D91" s="131">
        <f>-PPMT(Input!$D$7/12,$B$4-B92,$B$4,$F$4,0)</f>
        <v>542.8643630915808</v>
      </c>
      <c r="E91" s="123">
        <f>-IPMT(Input!$D$7/12,$B$4-B92,$B$4,$F$4)</f>
        <v>573.42007983267888</v>
      </c>
      <c r="F91" s="125">
        <f t="shared" si="5"/>
        <v>72892.383029577846</v>
      </c>
    </row>
    <row r="92" spans="1:6" x14ac:dyDescent="0.2">
      <c r="A92" s="13">
        <f t="shared" si="3"/>
        <v>88</v>
      </c>
      <c r="B92" s="13">
        <f t="shared" si="4"/>
        <v>91</v>
      </c>
      <c r="C92" s="122">
        <f>Input!$D$8</f>
        <v>1116.2844429242596</v>
      </c>
      <c r="D92" s="131">
        <f>-PPMT(Input!$D$7/12,$B$4-B93,$B$4,$F$4,0)</f>
        <v>547.1348960812345</v>
      </c>
      <c r="E92" s="123">
        <f>-IPMT(Input!$D$7/12,$B$4-B93,$B$4,$F$4)</f>
        <v>569.14954684302518</v>
      </c>
      <c r="F92" s="125">
        <f t="shared" si="5"/>
        <v>72349.51866648627</v>
      </c>
    </row>
    <row r="93" spans="1:6" x14ac:dyDescent="0.2">
      <c r="A93" s="13">
        <f t="shared" si="3"/>
        <v>89</v>
      </c>
      <c r="B93" s="13">
        <f t="shared" si="4"/>
        <v>90</v>
      </c>
      <c r="C93" s="122">
        <f>Input!$D$8</f>
        <v>1116.2844429242596</v>
      </c>
      <c r="D93" s="131">
        <f>-PPMT(Input!$D$7/12,$B$4-B94,$B$4,$F$4,0)</f>
        <v>551.43902393040696</v>
      </c>
      <c r="E93" s="123">
        <f>-IPMT(Input!$D$7/12,$B$4-B94,$B$4,$F$4)</f>
        <v>564.84541899385283</v>
      </c>
      <c r="F93" s="125">
        <f t="shared" si="5"/>
        <v>71802.383770405038</v>
      </c>
    </row>
    <row r="94" spans="1:6" x14ac:dyDescent="0.2">
      <c r="A94" s="13">
        <f t="shared" si="3"/>
        <v>90</v>
      </c>
      <c r="B94" s="13">
        <f t="shared" si="4"/>
        <v>89</v>
      </c>
      <c r="C94" s="122">
        <f>Input!$D$8</f>
        <v>1116.2844429242596</v>
      </c>
      <c r="D94" s="131">
        <f>-PPMT(Input!$D$7/12,$B$4-B95,$B$4,$F$4,0)</f>
        <v>555.77701091865947</v>
      </c>
      <c r="E94" s="123">
        <f>-IPMT(Input!$D$7/12,$B$4-B95,$B$4,$F$4)</f>
        <v>560.50743200560021</v>
      </c>
      <c r="F94" s="125">
        <f t="shared" si="5"/>
        <v>71250.944746474634</v>
      </c>
    </row>
    <row r="95" spans="1:6" x14ac:dyDescent="0.2">
      <c r="A95" s="13">
        <f t="shared" si="3"/>
        <v>91</v>
      </c>
      <c r="B95" s="13">
        <f t="shared" si="4"/>
        <v>88</v>
      </c>
      <c r="C95" s="122">
        <f>Input!$D$8</f>
        <v>1116.2844429242596</v>
      </c>
      <c r="D95" s="131">
        <f>-PPMT(Input!$D$7/12,$B$4-B96,$B$4,$F$4,0)</f>
        <v>560.14912340455294</v>
      </c>
      <c r="E95" s="123">
        <f>-IPMT(Input!$D$7/12,$B$4-B96,$B$4,$F$4)</f>
        <v>556.13531951970674</v>
      </c>
      <c r="F95" s="125">
        <f t="shared" si="5"/>
        <v>70695.16773555598</v>
      </c>
    </row>
    <row r="96" spans="1:6" x14ac:dyDescent="0.2">
      <c r="A96" s="13">
        <f t="shared" si="3"/>
        <v>92</v>
      </c>
      <c r="B96" s="13">
        <f t="shared" si="4"/>
        <v>87</v>
      </c>
      <c r="C96" s="122">
        <f>Input!$D$8</f>
        <v>1116.2844429242596</v>
      </c>
      <c r="D96" s="131">
        <f>-PPMT(Input!$D$7/12,$B$4-B97,$B$4,$F$4,0)</f>
        <v>564.55562984200219</v>
      </c>
      <c r="E96" s="123">
        <f>-IPMT(Input!$D$7/12,$B$4-B97,$B$4,$F$4)</f>
        <v>551.7288130822576</v>
      </c>
      <c r="F96" s="125">
        <f t="shared" si="5"/>
        <v>70135.018612151427</v>
      </c>
    </row>
    <row r="97" spans="1:6" x14ac:dyDescent="0.2">
      <c r="A97" s="13">
        <f t="shared" si="3"/>
        <v>93</v>
      </c>
      <c r="B97" s="13">
        <f t="shared" si="4"/>
        <v>86</v>
      </c>
      <c r="C97" s="122">
        <f>Input!$D$8</f>
        <v>1116.2844429242596</v>
      </c>
      <c r="D97" s="131">
        <f>-PPMT(Input!$D$7/12,$B$4-B98,$B$4,$F$4,0)</f>
        <v>568.99680079675909</v>
      </c>
      <c r="E97" s="123">
        <f>-IPMT(Input!$D$7/12,$B$4-B98,$B$4,$F$4)</f>
        <v>547.28764212750059</v>
      </c>
      <c r="F97" s="125">
        <f t="shared" si="5"/>
        <v>69570.462982309429</v>
      </c>
    </row>
    <row r="98" spans="1:6" x14ac:dyDescent="0.2">
      <c r="A98" s="13">
        <f t="shared" si="3"/>
        <v>94</v>
      </c>
      <c r="B98" s="13">
        <f t="shared" si="4"/>
        <v>85</v>
      </c>
      <c r="C98" s="122">
        <f>Input!$D$8</f>
        <v>1116.2844429242596</v>
      </c>
      <c r="D98" s="131">
        <f>-PPMT(Input!$D$7/12,$B$4-B99,$B$4,$F$4,0)</f>
        <v>573.47290896302707</v>
      </c>
      <c r="E98" s="123">
        <f>-IPMT(Input!$D$7/12,$B$4-B99,$B$4,$F$4)</f>
        <v>542.81153396123261</v>
      </c>
      <c r="F98" s="125">
        <f t="shared" si="5"/>
        <v>69001.466181512675</v>
      </c>
    </row>
    <row r="99" spans="1:6" x14ac:dyDescent="0.2">
      <c r="A99" s="13">
        <f t="shared" si="3"/>
        <v>95</v>
      </c>
      <c r="B99" s="13">
        <f t="shared" si="4"/>
        <v>84</v>
      </c>
      <c r="C99" s="122">
        <f>Input!$D$8</f>
        <v>1116.2844429242596</v>
      </c>
      <c r="D99" s="131">
        <f>-PPMT(Input!$D$7/12,$B$4-B100,$B$4,$F$4,0)</f>
        <v>577.98422918020287</v>
      </c>
      <c r="E99" s="123">
        <f>-IPMT(Input!$D$7/12,$B$4-B100,$B$4,$F$4)</f>
        <v>538.3002137440568</v>
      </c>
      <c r="F99" s="125">
        <f t="shared" si="5"/>
        <v>68427.993272549647</v>
      </c>
    </row>
    <row r="100" spans="1:6" x14ac:dyDescent="0.2">
      <c r="A100" s="119">
        <f t="shared" si="3"/>
        <v>96</v>
      </c>
      <c r="B100" s="120">
        <f t="shared" si="4"/>
        <v>83</v>
      </c>
      <c r="C100" s="122">
        <f>Input!$D$8</f>
        <v>1116.2844429242596</v>
      </c>
      <c r="D100" s="131">
        <f>-PPMT(Input!$D$7/12,$B$4-B101,$B$4,$F$4,0)</f>
        <v>582.53103844975374</v>
      </c>
      <c r="E100" s="123">
        <f>-IPMT(Input!$D$7/12,$B$4-B101,$B$4,$F$4)</f>
        <v>533.75340447450594</v>
      </c>
      <c r="F100" s="126">
        <f t="shared" si="5"/>
        <v>67850.009043369442</v>
      </c>
    </row>
    <row r="101" spans="1:6" x14ac:dyDescent="0.2">
      <c r="A101" s="13">
        <f t="shared" si="3"/>
        <v>97</v>
      </c>
      <c r="B101" s="13">
        <f t="shared" si="4"/>
        <v>82</v>
      </c>
      <c r="C101" s="122">
        <f>Input!$D$8</f>
        <v>1116.2844429242596</v>
      </c>
      <c r="D101" s="131">
        <f>-PPMT(Input!$D$7/12,$B$4-B102,$B$4,$F$4,0)</f>
        <v>587.11361595222525</v>
      </c>
      <c r="E101" s="123">
        <f>-IPMT(Input!$D$7/12,$B$4-B102,$B$4,$F$4)</f>
        <v>529.17082697203443</v>
      </c>
      <c r="F101" s="125">
        <f t="shared" si="5"/>
        <v>67267.478004919685</v>
      </c>
    </row>
    <row r="102" spans="1:6" x14ac:dyDescent="0.2">
      <c r="A102" s="13">
        <f t="shared" si="3"/>
        <v>98</v>
      </c>
      <c r="B102" s="13">
        <f t="shared" si="4"/>
        <v>81</v>
      </c>
      <c r="C102" s="122">
        <f>Input!$D$8</f>
        <v>1116.2844429242596</v>
      </c>
      <c r="D102" s="131">
        <f>-PPMT(Input!$D$7/12,$B$4-B103,$B$4,$F$4,0)</f>
        <v>591.7322430643826</v>
      </c>
      <c r="E102" s="123">
        <f>-IPMT(Input!$D$7/12,$B$4-B103,$B$4,$F$4)</f>
        <v>524.55219985987708</v>
      </c>
      <c r="F102" s="125">
        <f t="shared" si="5"/>
        <v>66680.364388967457</v>
      </c>
    </row>
    <row r="103" spans="1:6" x14ac:dyDescent="0.2">
      <c r="A103" s="13">
        <f t="shared" si="3"/>
        <v>99</v>
      </c>
      <c r="B103" s="13">
        <f t="shared" si="4"/>
        <v>80</v>
      </c>
      <c r="C103" s="122">
        <f>Input!$D$8</f>
        <v>1116.2844429242596</v>
      </c>
      <c r="D103" s="131">
        <f>-PPMT(Input!$D$7/12,$B$4-B104,$B$4,$F$4,0)</f>
        <v>596.38720337648908</v>
      </c>
      <c r="E103" s="123">
        <f>-IPMT(Input!$D$7/12,$B$4-B104,$B$4,$F$4)</f>
        <v>519.8972395477706</v>
      </c>
      <c r="F103" s="125">
        <f t="shared" si="5"/>
        <v>66088.632145903073</v>
      </c>
    </row>
    <row r="104" spans="1:6" x14ac:dyDescent="0.2">
      <c r="A104" s="13">
        <f t="shared" si="3"/>
        <v>100</v>
      </c>
      <c r="B104" s="13">
        <f t="shared" si="4"/>
        <v>79</v>
      </c>
      <c r="C104" s="122">
        <f>Input!$D$8</f>
        <v>1116.2844429242596</v>
      </c>
      <c r="D104" s="131">
        <f>-PPMT(Input!$D$7/12,$B$4-B105,$B$4,$F$4,0)</f>
        <v>601.07878270971753</v>
      </c>
      <c r="E104" s="123">
        <f>-IPMT(Input!$D$7/12,$B$4-B105,$B$4,$F$4)</f>
        <v>515.20566021454215</v>
      </c>
      <c r="F104" s="125">
        <f t="shared" si="5"/>
        <v>65492.244942526588</v>
      </c>
    </row>
    <row r="105" spans="1:6" x14ac:dyDescent="0.2">
      <c r="A105" s="13">
        <f t="shared" si="3"/>
        <v>101</v>
      </c>
      <c r="B105" s="13">
        <f t="shared" si="4"/>
        <v>78</v>
      </c>
      <c r="C105" s="122">
        <f>Input!$D$8</f>
        <v>1116.2844429242596</v>
      </c>
      <c r="D105" s="131">
        <f>-PPMT(Input!$D$7/12,$B$4-B106,$B$4,$F$4,0)</f>
        <v>605.80726913370063</v>
      </c>
      <c r="E105" s="123">
        <f>-IPMT(Input!$D$7/12,$B$4-B106,$B$4,$F$4)</f>
        <v>510.47717379055905</v>
      </c>
      <c r="F105" s="125">
        <f t="shared" si="5"/>
        <v>64891.166159816872</v>
      </c>
    </row>
    <row r="106" spans="1:6" x14ac:dyDescent="0.2">
      <c r="A106" s="13">
        <f t="shared" si="3"/>
        <v>102</v>
      </c>
      <c r="B106" s="13">
        <f t="shared" si="4"/>
        <v>77</v>
      </c>
      <c r="C106" s="122">
        <f>Input!$D$8</f>
        <v>1116.2844429242596</v>
      </c>
      <c r="D106" s="131">
        <f>-PPMT(Input!$D$7/12,$B$4-B107,$B$4,$F$4,0)</f>
        <v>610.572952984219</v>
      </c>
      <c r="E106" s="123">
        <f>-IPMT(Input!$D$7/12,$B$4-B107,$B$4,$F$4)</f>
        <v>505.71148994004062</v>
      </c>
      <c r="F106" s="125">
        <f t="shared" si="5"/>
        <v>64285.358890683172</v>
      </c>
    </row>
    <row r="107" spans="1:6" x14ac:dyDescent="0.2">
      <c r="A107" s="13">
        <f t="shared" si="3"/>
        <v>103</v>
      </c>
      <c r="B107" s="13">
        <f t="shared" si="4"/>
        <v>76</v>
      </c>
      <c r="C107" s="122">
        <f>Input!$D$8</f>
        <v>1116.2844429242596</v>
      </c>
      <c r="D107" s="131">
        <f>-PPMT(Input!$D$7/12,$B$4-B108,$B$4,$F$4,0)</f>
        <v>615.37612688102831</v>
      </c>
      <c r="E107" s="123">
        <f>-IPMT(Input!$D$7/12,$B$4-B108,$B$4,$F$4)</f>
        <v>500.90831604323142</v>
      </c>
      <c r="F107" s="125">
        <f t="shared" si="5"/>
        <v>63674.785937698951</v>
      </c>
    </row>
    <row r="108" spans="1:6" x14ac:dyDescent="0.2">
      <c r="A108" s="13">
        <f t="shared" si="3"/>
        <v>104</v>
      </c>
      <c r="B108" s="13">
        <f t="shared" si="4"/>
        <v>75</v>
      </c>
      <c r="C108" s="122">
        <f>Input!$D$8</f>
        <v>1116.2844429242596</v>
      </c>
      <c r="D108" s="131">
        <f>-PPMT(Input!$D$7/12,$B$4-B109,$B$4,$F$4,0)</f>
        <v>620.21708574582567</v>
      </c>
      <c r="E108" s="123">
        <f>-IPMT(Input!$D$7/12,$B$4-B109,$B$4,$F$4)</f>
        <v>496.06735717843395</v>
      </c>
      <c r="F108" s="125">
        <f t="shared" si="5"/>
        <v>63059.409810817924</v>
      </c>
    </row>
    <row r="109" spans="1:6" x14ac:dyDescent="0.2">
      <c r="A109" s="13">
        <f t="shared" si="3"/>
        <v>105</v>
      </c>
      <c r="B109" s="13">
        <f t="shared" si="4"/>
        <v>74</v>
      </c>
      <c r="C109" s="122">
        <f>Input!$D$8</f>
        <v>1116.2844429242596</v>
      </c>
      <c r="D109" s="131">
        <f>-PPMT(Input!$D$7/12,$B$4-B110,$B$4,$F$4,0)</f>
        <v>625.09612682035936</v>
      </c>
      <c r="E109" s="123">
        <f>-IPMT(Input!$D$7/12,$B$4-B110,$B$4,$F$4)</f>
        <v>491.18831610390009</v>
      </c>
      <c r="F109" s="125">
        <f t="shared" si="5"/>
        <v>62439.192725072098</v>
      </c>
    </row>
    <row r="110" spans="1:6" x14ac:dyDescent="0.2">
      <c r="A110" s="13">
        <f t="shared" si="3"/>
        <v>106</v>
      </c>
      <c r="B110" s="13">
        <f t="shared" si="4"/>
        <v>73</v>
      </c>
      <c r="C110" s="122">
        <f>Input!$D$8</f>
        <v>1116.2844429242596</v>
      </c>
      <c r="D110" s="131">
        <f>-PPMT(Input!$D$7/12,$B$4-B111,$B$4,$F$4,0)</f>
        <v>630.01354968467979</v>
      </c>
      <c r="E110" s="123">
        <f>-IPMT(Input!$D$7/12,$B$4-B111,$B$4,$F$4)</f>
        <v>486.27089323958012</v>
      </c>
      <c r="F110" s="125">
        <f t="shared" si="5"/>
        <v>61814.096598251737</v>
      </c>
    </row>
    <row r="111" spans="1:6" x14ac:dyDescent="0.2">
      <c r="A111" s="13">
        <f t="shared" si="3"/>
        <v>107</v>
      </c>
      <c r="B111" s="13">
        <f t="shared" si="4"/>
        <v>72</v>
      </c>
      <c r="C111" s="122">
        <f>Input!$D$8</f>
        <v>1116.2844429242596</v>
      </c>
      <c r="D111" s="131">
        <f>-PPMT(Input!$D$7/12,$B$4-B112,$B$4,$F$4,0)</f>
        <v>634.96965627553243</v>
      </c>
      <c r="E111" s="123">
        <f>-IPMT(Input!$D$7/12,$B$4-B112,$B$4,$F$4)</f>
        <v>481.31478664872725</v>
      </c>
      <c r="F111" s="125">
        <f t="shared" si="5"/>
        <v>61184.083048567059</v>
      </c>
    </row>
    <row r="112" spans="1:6" x14ac:dyDescent="0.2">
      <c r="A112" s="119">
        <f t="shared" si="3"/>
        <v>108</v>
      </c>
      <c r="B112" s="120">
        <f t="shared" si="4"/>
        <v>71</v>
      </c>
      <c r="C112" s="122">
        <f>Input!$D$8</f>
        <v>1116.2844429242596</v>
      </c>
      <c r="D112" s="131">
        <f>-PPMT(Input!$D$7/12,$B$4-B113,$B$4,$F$4,0)</f>
        <v>639.96475090490003</v>
      </c>
      <c r="E112" s="123">
        <f>-IPMT(Input!$D$7/12,$B$4-B113,$B$4,$F$4)</f>
        <v>476.31969201935965</v>
      </c>
      <c r="F112" s="126">
        <f t="shared" si="5"/>
        <v>60549.113392291525</v>
      </c>
    </row>
    <row r="113" spans="1:10" x14ac:dyDescent="0.2">
      <c r="A113" s="13">
        <f t="shared" si="3"/>
        <v>109</v>
      </c>
      <c r="B113" s="13">
        <f t="shared" si="4"/>
        <v>70</v>
      </c>
      <c r="C113" s="122">
        <f>Input!$D$8</f>
        <v>1116.2844429242596</v>
      </c>
      <c r="D113" s="131">
        <f>-PPMT(Input!$D$7/12,$B$4-B114,$B$4,$F$4,0)</f>
        <v>644.99914027868522</v>
      </c>
      <c r="E113" s="123">
        <f>-IPMT(Input!$D$7/12,$B$4-B114,$B$4,$F$4)</f>
        <v>471.28530264557435</v>
      </c>
      <c r="F113" s="125">
        <f t="shared" si="5"/>
        <v>59909.148641386622</v>
      </c>
    </row>
    <row r="114" spans="1:10" x14ac:dyDescent="0.2">
      <c r="A114" s="13">
        <f t="shared" si="3"/>
        <v>110</v>
      </c>
      <c r="B114" s="13">
        <f t="shared" si="4"/>
        <v>69</v>
      </c>
      <c r="C114" s="122">
        <f>Input!$D$8</f>
        <v>1116.2844429242596</v>
      </c>
      <c r="D114" s="131">
        <f>-PPMT(Input!$D$7/12,$B$4-B115,$B$4,$F$4,0)</f>
        <v>650.07313351554421</v>
      </c>
      <c r="E114" s="123">
        <f>-IPMT(Input!$D$7/12,$B$4-B115,$B$4,$F$4)</f>
        <v>466.21130940871546</v>
      </c>
      <c r="F114" s="125">
        <f t="shared" si="5"/>
        <v>59264.149501107939</v>
      </c>
    </row>
    <row r="115" spans="1:10" x14ac:dyDescent="0.2">
      <c r="A115" s="13">
        <f t="shared" si="3"/>
        <v>111</v>
      </c>
      <c r="B115" s="13">
        <f t="shared" si="4"/>
        <v>68</v>
      </c>
      <c r="C115" s="122">
        <f>Input!$D$8</f>
        <v>1116.2844429242596</v>
      </c>
      <c r="D115" s="131">
        <f>-PPMT(Input!$D$7/12,$B$4-B116,$B$4,$F$4,0)</f>
        <v>655.18704216586639</v>
      </c>
      <c r="E115" s="123">
        <f>-IPMT(Input!$D$7/12,$B$4-B116,$B$4,$F$4)</f>
        <v>461.09740075839318</v>
      </c>
      <c r="F115" s="125">
        <f t="shared" si="5"/>
        <v>58614.076367592395</v>
      </c>
    </row>
    <row r="116" spans="1:10" x14ac:dyDescent="0.2">
      <c r="A116" s="13">
        <f t="shared" si="3"/>
        <v>112</v>
      </c>
      <c r="B116" s="13">
        <f t="shared" si="4"/>
        <v>67</v>
      </c>
      <c r="C116" s="122">
        <f>Input!$D$8</f>
        <v>1116.2844429242596</v>
      </c>
      <c r="D116" s="131">
        <f>-PPMT(Input!$D$7/12,$B$4-B117,$B$4,$F$4,0)</f>
        <v>660.34118023090457</v>
      </c>
      <c r="E116" s="123">
        <f>-IPMT(Input!$D$7/12,$B$4-B117,$B$4,$F$4)</f>
        <v>455.94326269335505</v>
      </c>
      <c r="F116" s="125">
        <f t="shared" si="5"/>
        <v>57958.889325426528</v>
      </c>
    </row>
    <row r="117" spans="1:10" x14ac:dyDescent="0.2">
      <c r="A117" s="13">
        <f t="shared" si="3"/>
        <v>113</v>
      </c>
      <c r="B117" s="13">
        <f t="shared" si="4"/>
        <v>66</v>
      </c>
      <c r="C117" s="122">
        <f>Input!$D$8</f>
        <v>1116.2844429242596</v>
      </c>
      <c r="D117" s="131">
        <f>-PPMT(Input!$D$7/12,$B$4-B118,$B$4,$F$4,0)</f>
        <v>665.5358641820543</v>
      </c>
      <c r="E117" s="123">
        <f>-IPMT(Input!$D$7/12,$B$4-B118,$B$4,$F$4)</f>
        <v>450.74857874220515</v>
      </c>
      <c r="F117" s="125">
        <f t="shared" si="5"/>
        <v>57298.548145195622</v>
      </c>
    </row>
    <row r="118" spans="1:10" x14ac:dyDescent="0.2">
      <c r="A118" s="13">
        <f t="shared" si="3"/>
        <v>114</v>
      </c>
      <c r="B118" s="13">
        <f t="shared" si="4"/>
        <v>65</v>
      </c>
      <c r="C118" s="122">
        <f>Input!$D$8</f>
        <v>1116.2844429242596</v>
      </c>
      <c r="D118" s="131">
        <f>-PPMT(Input!$D$7/12,$B$4-B119,$B$4,$F$4,0)</f>
        <v>670.77141298028641</v>
      </c>
      <c r="E118" s="123">
        <f>-IPMT(Input!$D$7/12,$B$4-B119,$B$4,$F$4)</f>
        <v>445.51302994397304</v>
      </c>
      <c r="F118" s="125">
        <f t="shared" si="5"/>
        <v>56633.012281013565</v>
      </c>
    </row>
    <row r="119" spans="1:10" x14ac:dyDescent="0.2">
      <c r="A119" s="13">
        <f t="shared" si="3"/>
        <v>115</v>
      </c>
      <c r="B119" s="13">
        <f t="shared" si="4"/>
        <v>64</v>
      </c>
      <c r="C119" s="122">
        <f>Input!$D$8</f>
        <v>1116.2844429242596</v>
      </c>
      <c r="D119" s="131">
        <f>-PPMT(Input!$D$7/12,$B$4-B120,$B$4,$F$4,0)</f>
        <v>676.04814809573145</v>
      </c>
      <c r="E119" s="123">
        <f>-IPMT(Input!$D$7/12,$B$4-B120,$B$4,$F$4)</f>
        <v>440.23629482852823</v>
      </c>
      <c r="F119" s="125">
        <f t="shared" si="5"/>
        <v>55962.240868033281</v>
      </c>
    </row>
    <row r="120" spans="1:10" x14ac:dyDescent="0.2">
      <c r="A120" s="13">
        <f t="shared" si="3"/>
        <v>116</v>
      </c>
      <c r="B120" s="13">
        <f t="shared" si="4"/>
        <v>63</v>
      </c>
      <c r="C120" s="122">
        <f>Input!$D$8</f>
        <v>1116.2844429242596</v>
      </c>
      <c r="D120" s="131">
        <f>-PPMT(Input!$D$7/12,$B$4-B121,$B$4,$F$4,0)</f>
        <v>681.36639352741793</v>
      </c>
      <c r="E120" s="123">
        <f>-IPMT(Input!$D$7/12,$B$4-B121,$B$4,$F$4)</f>
        <v>434.91804939684181</v>
      </c>
      <c r="F120" s="125">
        <f t="shared" si="5"/>
        <v>55286.19271993755</v>
      </c>
    </row>
    <row r="121" spans="1:10" x14ac:dyDescent="0.2">
      <c r="A121" s="13">
        <f t="shared" si="3"/>
        <v>117</v>
      </c>
      <c r="B121" s="13">
        <f t="shared" si="4"/>
        <v>62</v>
      </c>
      <c r="C121" s="122">
        <f>Input!$D$8</f>
        <v>1116.2844429242596</v>
      </c>
      <c r="D121" s="131">
        <f>-PPMT(Input!$D$7/12,$B$4-B122,$B$4,$F$4,0)</f>
        <v>686.72647582316699</v>
      </c>
      <c r="E121" s="123">
        <f>-IPMT(Input!$D$7/12,$B$4-B122,$B$4,$F$4)</f>
        <v>429.5579671010928</v>
      </c>
      <c r="F121" s="125">
        <f t="shared" si="5"/>
        <v>54604.826326410133</v>
      </c>
    </row>
    <row r="122" spans="1:10" x14ac:dyDescent="0.2">
      <c r="A122" s="13">
        <f t="shared" si="3"/>
        <v>118</v>
      </c>
      <c r="B122" s="13">
        <f t="shared" si="4"/>
        <v>61</v>
      </c>
      <c r="C122" s="122">
        <f>Input!$D$8</f>
        <v>1116.2844429242596</v>
      </c>
      <c r="D122" s="131">
        <f>-PPMT(Input!$D$7/12,$B$4-B123,$B$4,$F$4,0)</f>
        <v>692.12872409964234</v>
      </c>
      <c r="E122" s="123">
        <f>-IPMT(Input!$D$7/12,$B$4-B123,$B$4,$F$4)</f>
        <v>424.15571882461722</v>
      </c>
      <c r="F122" s="125">
        <f t="shared" si="5"/>
        <v>53918.099850586965</v>
      </c>
    </row>
    <row r="123" spans="1:10" x14ac:dyDescent="0.2">
      <c r="A123" s="13">
        <f t="shared" si="3"/>
        <v>119</v>
      </c>
      <c r="B123" s="13">
        <f t="shared" si="4"/>
        <v>60</v>
      </c>
      <c r="C123" s="122">
        <f>Input!$D$8</f>
        <v>1116.2844429242596</v>
      </c>
      <c r="D123" s="131">
        <f>-PPMT(Input!$D$7/12,$B$4-B124,$B$4,$F$4,0)</f>
        <v>697.57347006255986</v>
      </c>
      <c r="E123" s="123">
        <f>-IPMT(Input!$D$7/12,$B$4-B124,$B$4,$F$4)</f>
        <v>418.71097286170004</v>
      </c>
      <c r="F123" s="125">
        <f t="shared" si="5"/>
        <v>53225.971126487326</v>
      </c>
    </row>
    <row r="124" spans="1:10" x14ac:dyDescent="0.2">
      <c r="A124" s="119">
        <f t="shared" si="3"/>
        <v>120</v>
      </c>
      <c r="B124" s="120">
        <f t="shared" si="4"/>
        <v>59</v>
      </c>
      <c r="C124" s="122">
        <f>Input!$D$8</f>
        <v>1116.2844429242596</v>
      </c>
      <c r="D124" s="131">
        <f>-PPMT(Input!$D$7/12,$B$4-B125,$B$4,$F$4,0)</f>
        <v>703.06104802705181</v>
      </c>
      <c r="E124" s="123">
        <f>-IPMT(Input!$D$7/12,$B$4-B125,$B$4,$F$4)</f>
        <v>413.22339489720787</v>
      </c>
      <c r="F124" s="126">
        <f t="shared" si="5"/>
        <v>52528.397656424764</v>
      </c>
      <c r="G124" s="127" t="s">
        <v>114</v>
      </c>
      <c r="H124" s="123" t="s">
        <v>114</v>
      </c>
      <c r="J124" s="123" t="s">
        <v>114</v>
      </c>
    </row>
    <row r="125" spans="1:10" x14ac:dyDescent="0.2">
      <c r="A125" s="13">
        <f t="shared" si="3"/>
        <v>121</v>
      </c>
      <c r="B125" s="13">
        <f t="shared" si="4"/>
        <v>58</v>
      </c>
      <c r="C125" s="122">
        <f>Input!$D$8</f>
        <v>1116.2844429242596</v>
      </c>
      <c r="D125" s="131">
        <f>-PPMT(Input!$D$7/12,$B$4-B126,$B$4,$F$4,0)</f>
        <v>708.59179493819795</v>
      </c>
      <c r="E125" s="123">
        <f>-IPMT(Input!$D$7/12,$B$4-B126,$B$4,$F$4)</f>
        <v>407.69264798606173</v>
      </c>
      <c r="F125" s="125">
        <f t="shared" si="5"/>
        <v>51825.336608397709</v>
      </c>
    </row>
    <row r="126" spans="1:10" x14ac:dyDescent="0.2">
      <c r="A126" s="13">
        <f t="shared" si="3"/>
        <v>122</v>
      </c>
      <c r="B126" s="13">
        <f t="shared" si="4"/>
        <v>57</v>
      </c>
      <c r="C126" s="122">
        <f>Input!$D$8</f>
        <v>1116.2844429242596</v>
      </c>
      <c r="D126" s="131">
        <f>-PPMT(Input!$D$7/12,$B$4-B127,$B$4,$F$4,0)</f>
        <v>714.16605039171179</v>
      </c>
      <c r="E126" s="123">
        <f>-IPMT(Input!$D$7/12,$B$4-B127,$B$4,$F$4)</f>
        <v>402.11839253254789</v>
      </c>
      <c r="F126" s="125">
        <f t="shared" si="5"/>
        <v>51116.744813459511</v>
      </c>
    </row>
    <row r="127" spans="1:10" x14ac:dyDescent="0.2">
      <c r="A127" s="13">
        <f t="shared" si="3"/>
        <v>123</v>
      </c>
      <c r="B127" s="13">
        <f t="shared" si="4"/>
        <v>56</v>
      </c>
      <c r="C127" s="122">
        <f>Input!$D$8</f>
        <v>1116.2844429242596</v>
      </c>
      <c r="D127" s="131">
        <f>-PPMT(Input!$D$7/12,$B$4-B128,$B$4,$F$4,0)</f>
        <v>719.78415665479326</v>
      </c>
      <c r="E127" s="123">
        <f>-IPMT(Input!$D$7/12,$B$4-B128,$B$4,$F$4)</f>
        <v>396.50028626946647</v>
      </c>
      <c r="F127" s="125">
        <f t="shared" si="5"/>
        <v>50402.578763067802</v>
      </c>
    </row>
    <row r="128" spans="1:10" x14ac:dyDescent="0.2">
      <c r="A128" s="13">
        <f t="shared" si="3"/>
        <v>124</v>
      </c>
      <c r="B128" s="13">
        <f t="shared" si="4"/>
        <v>55</v>
      </c>
      <c r="C128" s="122">
        <f>Input!$D$8</f>
        <v>1116.2844429242596</v>
      </c>
      <c r="D128" s="131">
        <f>-PPMT(Input!$D$7/12,$B$4-B129,$B$4,$F$4,0)</f>
        <v>725.44645868714429</v>
      </c>
      <c r="E128" s="123">
        <f>-IPMT(Input!$D$7/12,$B$4-B129,$B$4,$F$4)</f>
        <v>390.83798423711539</v>
      </c>
      <c r="F128" s="125">
        <f t="shared" si="5"/>
        <v>49682.794606413008</v>
      </c>
    </row>
    <row r="129" spans="1:6" x14ac:dyDescent="0.2">
      <c r="A129" s="13">
        <f t="shared" si="3"/>
        <v>125</v>
      </c>
      <c r="B129" s="13">
        <f t="shared" si="4"/>
        <v>54</v>
      </c>
      <c r="C129" s="122">
        <f>Input!$D$8</f>
        <v>1116.2844429242596</v>
      </c>
      <c r="D129" s="131">
        <f>-PPMT(Input!$D$7/12,$B$4-B130,$B$4,$F$4,0)</f>
        <v>731.15330416214988</v>
      </c>
      <c r="E129" s="123">
        <f>-IPMT(Input!$D$7/12,$B$4-B130,$B$4,$F$4)</f>
        <v>385.13113876210986</v>
      </c>
      <c r="F129" s="125">
        <f t="shared" si="5"/>
        <v>48957.348147725861</v>
      </c>
    </row>
    <row r="130" spans="1:6" x14ac:dyDescent="0.2">
      <c r="A130" s="13">
        <f t="shared" si="3"/>
        <v>126</v>
      </c>
      <c r="B130" s="13">
        <f t="shared" si="4"/>
        <v>53</v>
      </c>
      <c r="C130" s="122">
        <f>Input!$D$8</f>
        <v>1116.2844429242596</v>
      </c>
      <c r="D130" s="131">
        <f>-PPMT(Input!$D$7/12,$B$4-B131,$B$4,$F$4,0)</f>
        <v>736.90504348822549</v>
      </c>
      <c r="E130" s="123">
        <f>-IPMT(Input!$D$7/12,$B$4-B131,$B$4,$F$4)</f>
        <v>379.37939943603425</v>
      </c>
      <c r="F130" s="125">
        <f t="shared" si="5"/>
        <v>48226.19484356371</v>
      </c>
    </row>
    <row r="131" spans="1:6" x14ac:dyDescent="0.2">
      <c r="A131" s="13">
        <f t="shared" si="3"/>
        <v>127</v>
      </c>
      <c r="B131" s="13">
        <f t="shared" si="4"/>
        <v>52</v>
      </c>
      <c r="C131" s="122">
        <f>Input!$D$8</f>
        <v>1116.2844429242596</v>
      </c>
      <c r="D131" s="131">
        <f>-PPMT(Input!$D$7/12,$B$4-B132,$B$4,$F$4,0)</f>
        <v>742.70202983033289</v>
      </c>
      <c r="E131" s="123">
        <f>-IPMT(Input!$D$7/12,$B$4-B132,$B$4,$F$4)</f>
        <v>373.5824130939269</v>
      </c>
      <c r="F131" s="125">
        <f t="shared" si="5"/>
        <v>47489.289800075487</v>
      </c>
    </row>
    <row r="132" spans="1:6" x14ac:dyDescent="0.2">
      <c r="A132" s="13">
        <f t="shared" si="3"/>
        <v>128</v>
      </c>
      <c r="B132" s="13">
        <f t="shared" si="4"/>
        <v>51</v>
      </c>
      <c r="C132" s="122">
        <f>Input!$D$8</f>
        <v>1116.2844429242596</v>
      </c>
      <c r="D132" s="131">
        <f>-PPMT(Input!$D$7/12,$B$4-B133,$B$4,$F$4,0)</f>
        <v>748.54461913166472</v>
      </c>
      <c r="E132" s="123">
        <f>-IPMT(Input!$D$7/12,$B$4-B133,$B$4,$F$4)</f>
        <v>367.73982379259496</v>
      </c>
      <c r="F132" s="125">
        <f t="shared" si="5"/>
        <v>46746.587770245154</v>
      </c>
    </row>
    <row r="133" spans="1:6" x14ac:dyDescent="0.2">
      <c r="A133" s="13">
        <f t="shared" ref="A133:A196" si="6">$B$4-B133</f>
        <v>129</v>
      </c>
      <c r="B133" s="13">
        <f t="shared" ref="B133:B196" si="7">B132-1</f>
        <v>50</v>
      </c>
      <c r="C133" s="122">
        <f>Input!$D$8</f>
        <v>1116.2844429242596</v>
      </c>
      <c r="D133" s="131">
        <f>-PPMT(Input!$D$7/12,$B$4-B134,$B$4,$F$4,0)</f>
        <v>754.4331701355004</v>
      </c>
      <c r="E133" s="123">
        <f>-IPMT(Input!$D$7/12,$B$4-B134,$B$4,$F$4)</f>
        <v>361.85127278875916</v>
      </c>
      <c r="F133" s="125">
        <f t="shared" ref="F133:F196" si="8">F132-D132</f>
        <v>45998.043151113488</v>
      </c>
    </row>
    <row r="134" spans="1:6" x14ac:dyDescent="0.2">
      <c r="A134" s="13">
        <f t="shared" si="6"/>
        <v>130</v>
      </c>
      <c r="B134" s="13">
        <f t="shared" si="7"/>
        <v>49</v>
      </c>
      <c r="C134" s="122">
        <f>Input!$D$8</f>
        <v>1116.2844429242596</v>
      </c>
      <c r="D134" s="131">
        <f>-PPMT(Input!$D$7/12,$B$4-B135,$B$4,$F$4,0)</f>
        <v>760.36804440723313</v>
      </c>
      <c r="E134" s="123">
        <f>-IPMT(Input!$D$7/12,$B$4-B135,$B$4,$F$4)</f>
        <v>355.91639851702661</v>
      </c>
      <c r="F134" s="125">
        <f t="shared" si="8"/>
        <v>45243.609980977984</v>
      </c>
    </row>
    <row r="135" spans="1:6" x14ac:dyDescent="0.2">
      <c r="A135" s="13">
        <f t="shared" si="6"/>
        <v>131</v>
      </c>
      <c r="B135" s="13">
        <f t="shared" si="7"/>
        <v>48</v>
      </c>
      <c r="C135" s="122">
        <f>Input!$D$8</f>
        <v>1116.2844429242596</v>
      </c>
      <c r="D135" s="131">
        <f>-PPMT(Input!$D$7/12,$B$4-B136,$B$4,$F$4,0)</f>
        <v>766.34960635657001</v>
      </c>
      <c r="E135" s="123">
        <f>-IPMT(Input!$D$7/12,$B$4-B136,$B$4,$F$4)</f>
        <v>349.93483656768973</v>
      </c>
      <c r="F135" s="125">
        <f t="shared" si="8"/>
        <v>44483.241936570754</v>
      </c>
    </row>
    <row r="136" spans="1:6" x14ac:dyDescent="0.2">
      <c r="A136" s="119">
        <f t="shared" si="6"/>
        <v>132</v>
      </c>
      <c r="B136" s="120">
        <f t="shared" si="7"/>
        <v>47</v>
      </c>
      <c r="C136" s="122">
        <f>Input!$D$8</f>
        <v>1116.2844429242596</v>
      </c>
      <c r="D136" s="131">
        <f>-PPMT(Input!$D$7/12,$B$4-B137,$B$4,$F$4,0)</f>
        <v>772.3782232599084</v>
      </c>
      <c r="E136" s="123">
        <f>-IPMT(Input!$D$7/12,$B$4-B137,$B$4,$F$4)</f>
        <v>343.90621966435134</v>
      </c>
      <c r="F136" s="126">
        <f t="shared" si="8"/>
        <v>43716.892330214185</v>
      </c>
    </row>
    <row r="137" spans="1:6" x14ac:dyDescent="0.2">
      <c r="A137" s="13">
        <f t="shared" si="6"/>
        <v>133</v>
      </c>
      <c r="B137" s="13">
        <f t="shared" si="7"/>
        <v>46</v>
      </c>
      <c r="C137" s="122">
        <f>Input!$D$8</f>
        <v>1116.2844429242596</v>
      </c>
      <c r="D137" s="131">
        <f>-PPMT(Input!$D$7/12,$B$4-B138,$B$4,$F$4,0)</f>
        <v>778.45426528288635</v>
      </c>
      <c r="E137" s="123">
        <f>-IPMT(Input!$D$7/12,$B$4-B138,$B$4,$F$4)</f>
        <v>337.83017764137338</v>
      </c>
      <c r="F137" s="125">
        <f t="shared" si="8"/>
        <v>42944.514106954273</v>
      </c>
    </row>
    <row r="138" spans="1:6" x14ac:dyDescent="0.2">
      <c r="A138" s="13">
        <f t="shared" si="6"/>
        <v>134</v>
      </c>
      <c r="B138" s="13">
        <f t="shared" si="7"/>
        <v>45</v>
      </c>
      <c r="C138" s="122">
        <f>Input!$D$8</f>
        <v>1116.2844429242596</v>
      </c>
      <c r="D138" s="131">
        <f>-PPMT(Input!$D$7/12,$B$4-B139,$B$4,$F$4,0)</f>
        <v>784.57810550311171</v>
      </c>
      <c r="E138" s="123">
        <f>-IPMT(Input!$D$7/12,$B$4-B139,$B$4,$F$4)</f>
        <v>331.70633742114802</v>
      </c>
      <c r="F138" s="125">
        <f t="shared" si="8"/>
        <v>42166.059841671384</v>
      </c>
    </row>
    <row r="139" spans="1:6" x14ac:dyDescent="0.2">
      <c r="A139" s="13">
        <f t="shared" si="6"/>
        <v>135</v>
      </c>
      <c r="B139" s="13">
        <f t="shared" si="7"/>
        <v>44</v>
      </c>
      <c r="C139" s="122">
        <f>Input!$D$8</f>
        <v>1116.2844429242596</v>
      </c>
      <c r="D139" s="131">
        <f>-PPMT(Input!$D$7/12,$B$4-B140,$B$4,$F$4,0)</f>
        <v>790.75011993306941</v>
      </c>
      <c r="E139" s="123">
        <f>-IPMT(Input!$D$7/12,$B$4-B140,$B$4,$F$4)</f>
        <v>325.53432299119021</v>
      </c>
      <c r="F139" s="125">
        <f t="shared" si="8"/>
        <v>41381.481736168273</v>
      </c>
    </row>
    <row r="140" spans="1:6" x14ac:dyDescent="0.2">
      <c r="A140" s="13">
        <f t="shared" si="6"/>
        <v>136</v>
      </c>
      <c r="B140" s="13">
        <f t="shared" si="7"/>
        <v>43</v>
      </c>
      <c r="C140" s="122">
        <f>Input!$D$8</f>
        <v>1116.2844429242596</v>
      </c>
      <c r="D140" s="131">
        <f>-PPMT(Input!$D$7/12,$B$4-B141,$B$4,$F$4,0)</f>
        <v>796.97068754320969</v>
      </c>
      <c r="E140" s="123">
        <f>-IPMT(Input!$D$7/12,$B$4-B141,$B$4,$F$4)</f>
        <v>319.3137553810501</v>
      </c>
      <c r="F140" s="125">
        <f t="shared" si="8"/>
        <v>40590.7316162352</v>
      </c>
    </row>
    <row r="141" spans="1:6" x14ac:dyDescent="0.2">
      <c r="A141" s="13">
        <f t="shared" si="6"/>
        <v>137</v>
      </c>
      <c r="B141" s="13">
        <f t="shared" si="7"/>
        <v>42</v>
      </c>
      <c r="C141" s="122">
        <f>Input!$D$8</f>
        <v>1116.2844429242596</v>
      </c>
      <c r="D141" s="131">
        <f>-PPMT(Input!$D$7/12,$B$4-B142,$B$4,$F$4,0)</f>
        <v>803.24019028521616</v>
      </c>
      <c r="E141" s="123">
        <f>-IPMT(Input!$D$7/12,$B$4-B142,$B$4,$F$4)</f>
        <v>313.04425263904352</v>
      </c>
      <c r="F141" s="125">
        <f t="shared" si="8"/>
        <v>39793.760928691991</v>
      </c>
    </row>
    <row r="142" spans="1:6" x14ac:dyDescent="0.2">
      <c r="A142" s="13">
        <f t="shared" si="6"/>
        <v>138</v>
      </c>
      <c r="B142" s="13">
        <f t="shared" si="7"/>
        <v>41</v>
      </c>
      <c r="C142" s="122">
        <f>Input!$D$8</f>
        <v>1116.2844429242596</v>
      </c>
      <c r="D142" s="131">
        <f>-PPMT(Input!$D$7/12,$B$4-B143,$B$4,$F$4,0)</f>
        <v>809.55901311545995</v>
      </c>
      <c r="E142" s="123">
        <f>-IPMT(Input!$D$7/12,$B$4-B143,$B$4,$F$4)</f>
        <v>306.72542980879979</v>
      </c>
      <c r="F142" s="125">
        <f t="shared" si="8"/>
        <v>38990.520738406776</v>
      </c>
    </row>
    <row r="143" spans="1:6" x14ac:dyDescent="0.2">
      <c r="A143" s="13">
        <f t="shared" si="6"/>
        <v>139</v>
      </c>
      <c r="B143" s="13">
        <f t="shared" si="7"/>
        <v>40</v>
      </c>
      <c r="C143" s="122">
        <f>Input!$D$8</f>
        <v>1116.2844429242596</v>
      </c>
      <c r="D143" s="131">
        <f>-PPMT(Input!$D$7/12,$B$4-B144,$B$4,$F$4,0)</f>
        <v>815.92754401863488</v>
      </c>
      <c r="E143" s="123">
        <f>-IPMT(Input!$D$7/12,$B$4-B144,$B$4,$F$4)</f>
        <v>300.35689890562486</v>
      </c>
      <c r="F143" s="125">
        <f t="shared" si="8"/>
        <v>38180.961725291316</v>
      </c>
    </row>
    <row r="144" spans="1:6" x14ac:dyDescent="0.2">
      <c r="A144" s="13">
        <f t="shared" si="6"/>
        <v>140</v>
      </c>
      <c r="B144" s="13">
        <f t="shared" si="7"/>
        <v>39</v>
      </c>
      <c r="C144" s="122">
        <f>Input!$D$8</f>
        <v>1116.2844429242596</v>
      </c>
      <c r="D144" s="131">
        <f>-PPMT(Input!$D$7/12,$B$4-B145,$B$4,$F$4,0)</f>
        <v>822.34617403158154</v>
      </c>
      <c r="E144" s="123">
        <f>-IPMT(Input!$D$7/12,$B$4-B145,$B$4,$F$4)</f>
        <v>293.93826889267825</v>
      </c>
      <c r="F144" s="125">
        <f t="shared" si="8"/>
        <v>37365.034181272684</v>
      </c>
    </row>
    <row r="145" spans="1:6" x14ac:dyDescent="0.2">
      <c r="A145" s="13">
        <f t="shared" si="6"/>
        <v>141</v>
      </c>
      <c r="B145" s="13">
        <f t="shared" si="7"/>
        <v>38</v>
      </c>
      <c r="C145" s="122">
        <f>Input!$D$8</f>
        <v>1116.2844429242596</v>
      </c>
      <c r="D145" s="131">
        <f>-PPMT(Input!$D$7/12,$B$4-B146,$B$4,$F$4,0)</f>
        <v>828.8152972672965</v>
      </c>
      <c r="E145" s="123">
        <f>-IPMT(Input!$D$7/12,$B$4-B146,$B$4,$F$4)</f>
        <v>287.46914565696312</v>
      </c>
      <c r="F145" s="125">
        <f t="shared" si="8"/>
        <v>36542.6880072411</v>
      </c>
    </row>
    <row r="146" spans="1:6" x14ac:dyDescent="0.2">
      <c r="A146" s="13">
        <f t="shared" si="6"/>
        <v>142</v>
      </c>
      <c r="B146" s="13">
        <f t="shared" si="7"/>
        <v>37</v>
      </c>
      <c r="C146" s="122">
        <f>Input!$D$8</f>
        <v>1116.2844429242596</v>
      </c>
      <c r="D146" s="131">
        <f>-PPMT(Input!$D$7/12,$B$4-B147,$B$4,$F$4,0)</f>
        <v>835.33531093913257</v>
      </c>
      <c r="E146" s="123">
        <f>-IPMT(Input!$D$7/12,$B$4-B147,$B$4,$F$4)</f>
        <v>280.94913198512705</v>
      </c>
      <c r="F146" s="125">
        <f t="shared" si="8"/>
        <v>35713.872709973803</v>
      </c>
    </row>
    <row r="147" spans="1:6" x14ac:dyDescent="0.2">
      <c r="A147" s="13">
        <f t="shared" si="6"/>
        <v>143</v>
      </c>
      <c r="B147" s="13">
        <f t="shared" si="7"/>
        <v>36</v>
      </c>
      <c r="C147" s="122">
        <f>Input!$D$8</f>
        <v>1116.2844429242596</v>
      </c>
      <c r="D147" s="131">
        <f>-PPMT(Input!$D$7/12,$B$4-B148,$B$4,$F$4,0)</f>
        <v>841.90661538518702</v>
      </c>
      <c r="E147" s="123">
        <f>-IPMT(Input!$D$7/12,$B$4-B148,$B$4,$F$4)</f>
        <v>274.37782753907254</v>
      </c>
      <c r="F147" s="125">
        <f t="shared" si="8"/>
        <v>34878.537399034671</v>
      </c>
    </row>
    <row r="148" spans="1:6" x14ac:dyDescent="0.2">
      <c r="A148" s="119">
        <f t="shared" si="6"/>
        <v>144</v>
      </c>
      <c r="B148" s="120">
        <f t="shared" si="7"/>
        <v>35</v>
      </c>
      <c r="C148" s="122">
        <f>Input!$D$8</f>
        <v>1116.2844429242596</v>
      </c>
      <c r="D148" s="131">
        <f>-PPMT(Input!$D$7/12,$B$4-B149,$B$4,$F$4,0)</f>
        <v>848.529614092884</v>
      </c>
      <c r="E148" s="123">
        <f>-IPMT(Input!$D$7/12,$B$4-B149,$B$4,$F$4)</f>
        <v>267.75482883137573</v>
      </c>
      <c r="F148" s="126">
        <f t="shared" si="8"/>
        <v>34036.630783649482</v>
      </c>
    </row>
    <row r="149" spans="1:6" x14ac:dyDescent="0.2">
      <c r="A149" s="13">
        <f t="shared" si="6"/>
        <v>145</v>
      </c>
      <c r="B149" s="13">
        <f t="shared" si="7"/>
        <v>34</v>
      </c>
      <c r="C149" s="122">
        <f>Input!$D$8</f>
        <v>1116.2844429242596</v>
      </c>
      <c r="D149" s="131">
        <f>-PPMT(Input!$D$7/12,$B$4-B150,$B$4,$F$4,0)</f>
        <v>855.20471372374789</v>
      </c>
      <c r="E149" s="123">
        <f>-IPMT(Input!$D$7/12,$B$4-B150,$B$4,$F$4)</f>
        <v>261.07972920051162</v>
      </c>
      <c r="F149" s="125">
        <f t="shared" si="8"/>
        <v>33188.101169556598</v>
      </c>
    </row>
    <row r="150" spans="1:6" x14ac:dyDescent="0.2">
      <c r="A150" s="13">
        <f t="shared" si="6"/>
        <v>146</v>
      </c>
      <c r="B150" s="13">
        <f t="shared" si="7"/>
        <v>33</v>
      </c>
      <c r="C150" s="122">
        <f>Input!$D$8</f>
        <v>1116.2844429242596</v>
      </c>
      <c r="D150" s="131">
        <f>-PPMT(Input!$D$7/12,$B$4-B151,$B$4,$F$4,0)</f>
        <v>861.93232413837472</v>
      </c>
      <c r="E150" s="123">
        <f>-IPMT(Input!$D$7/12,$B$4-B151,$B$4,$F$4)</f>
        <v>254.3521187858849</v>
      </c>
      <c r="F150" s="125">
        <f t="shared" si="8"/>
        <v>32332.896455832848</v>
      </c>
    </row>
    <row r="151" spans="1:6" x14ac:dyDescent="0.2">
      <c r="A151" s="13">
        <f t="shared" si="6"/>
        <v>147</v>
      </c>
      <c r="B151" s="13">
        <f t="shared" si="7"/>
        <v>32</v>
      </c>
      <c r="C151" s="122">
        <f>Input!$D$8</f>
        <v>1116.2844429242596</v>
      </c>
      <c r="D151" s="131">
        <f>-PPMT(Input!$D$7/12,$B$4-B152,$B$4,$F$4,0)</f>
        <v>868.71285842159671</v>
      </c>
      <c r="E151" s="123">
        <f>-IPMT(Input!$D$7/12,$B$4-B152,$B$4,$F$4)</f>
        <v>247.57158450266309</v>
      </c>
      <c r="F151" s="125">
        <f t="shared" si="8"/>
        <v>31470.964131694473</v>
      </c>
    </row>
    <row r="152" spans="1:6" x14ac:dyDescent="0.2">
      <c r="A152" s="13">
        <f t="shared" si="6"/>
        <v>148</v>
      </c>
      <c r="B152" s="13">
        <f t="shared" si="7"/>
        <v>31</v>
      </c>
      <c r="C152" s="122">
        <f>Input!$D$8</f>
        <v>1116.2844429242596</v>
      </c>
      <c r="D152" s="131">
        <f>-PPMT(Input!$D$7/12,$B$4-B153,$B$4,$F$4,0)</f>
        <v>875.54673290784649</v>
      </c>
      <c r="E152" s="123">
        <f>-IPMT(Input!$D$7/12,$B$4-B153,$B$4,$F$4)</f>
        <v>240.73771001641316</v>
      </c>
      <c r="F152" s="125">
        <f t="shared" si="8"/>
        <v>30602.251273272876</v>
      </c>
    </row>
    <row r="153" spans="1:6" x14ac:dyDescent="0.2">
      <c r="A153" s="13">
        <f t="shared" si="6"/>
        <v>149</v>
      </c>
      <c r="B153" s="13">
        <f t="shared" si="7"/>
        <v>30</v>
      </c>
      <c r="C153" s="122">
        <f>Input!$D$8</f>
        <v>1116.2844429242596</v>
      </c>
      <c r="D153" s="131">
        <f>-PPMT(Input!$D$7/12,$B$4-B154,$B$4,$F$4,0)</f>
        <v>882.43436720672162</v>
      </c>
      <c r="E153" s="123">
        <f>-IPMT(Input!$D$7/12,$B$4-B154,$B$4,$F$4)</f>
        <v>233.85007571753803</v>
      </c>
      <c r="F153" s="125">
        <f t="shared" si="8"/>
        <v>29726.70454036503</v>
      </c>
    </row>
    <row r="154" spans="1:6" x14ac:dyDescent="0.2">
      <c r="A154" s="13">
        <f t="shared" si="6"/>
        <v>150</v>
      </c>
      <c r="B154" s="13">
        <f t="shared" si="7"/>
        <v>29</v>
      </c>
      <c r="C154" s="122">
        <f>Input!$D$8</f>
        <v>1116.2844429242596</v>
      </c>
      <c r="D154" s="131">
        <f>-PPMT(Input!$D$7/12,$B$4-B155,$B$4,$F$4,0)</f>
        <v>889.37618422874777</v>
      </c>
      <c r="E154" s="123">
        <f>-IPMT(Input!$D$7/12,$B$4-B155,$B$4,$F$4)</f>
        <v>226.90825869551185</v>
      </c>
      <c r="F154" s="125">
        <f t="shared" si="8"/>
        <v>28844.270173158307</v>
      </c>
    </row>
    <row r="155" spans="1:6" x14ac:dyDescent="0.2">
      <c r="A155" s="13">
        <f t="shared" si="6"/>
        <v>151</v>
      </c>
      <c r="B155" s="13">
        <f t="shared" si="7"/>
        <v>28</v>
      </c>
      <c r="C155" s="122">
        <f>Input!$D$8</f>
        <v>1116.2844429242596</v>
      </c>
      <c r="D155" s="131">
        <f>-PPMT(Input!$D$7/12,$B$4-B156,$B$4,$F$4,0)</f>
        <v>896.37261021134725</v>
      </c>
      <c r="E155" s="123">
        <f>-IPMT(Input!$D$7/12,$B$4-B156,$B$4,$F$4)</f>
        <v>219.9118327129124</v>
      </c>
      <c r="F155" s="125">
        <f t="shared" si="8"/>
        <v>27954.893988929558</v>
      </c>
    </row>
    <row r="156" spans="1:6" x14ac:dyDescent="0.2">
      <c r="A156" s="13">
        <f t="shared" si="6"/>
        <v>152</v>
      </c>
      <c r="B156" s="13">
        <f t="shared" si="7"/>
        <v>27</v>
      </c>
      <c r="C156" s="122">
        <f>Input!$D$8</f>
        <v>1116.2844429242596</v>
      </c>
      <c r="D156" s="131">
        <f>-PPMT(Input!$D$7/12,$B$4-B157,$B$4,$F$4,0)</f>
        <v>903.42407474500988</v>
      </c>
      <c r="E156" s="123">
        <f>-IPMT(Input!$D$7/12,$B$4-B157,$B$4,$F$4)</f>
        <v>212.86036817924978</v>
      </c>
      <c r="F156" s="125">
        <f t="shared" si="8"/>
        <v>27058.521378718211</v>
      </c>
    </row>
    <row r="157" spans="1:6" x14ac:dyDescent="0.2">
      <c r="A157" s="13">
        <f t="shared" si="6"/>
        <v>153</v>
      </c>
      <c r="B157" s="13">
        <f t="shared" si="7"/>
        <v>26</v>
      </c>
      <c r="C157" s="122">
        <f>Input!$D$8</f>
        <v>1116.2844429242596</v>
      </c>
      <c r="D157" s="131">
        <f>-PPMT(Input!$D$7/12,$B$4-B158,$B$4,$F$4,0)</f>
        <v>910.53101079967075</v>
      </c>
      <c r="E157" s="123">
        <f>-IPMT(Input!$D$7/12,$B$4-B158,$B$4,$F$4)</f>
        <v>205.75343212458901</v>
      </c>
      <c r="F157" s="125">
        <f t="shared" si="8"/>
        <v>26155.097303973202</v>
      </c>
    </row>
    <row r="158" spans="1:6" x14ac:dyDescent="0.2">
      <c r="A158" s="13">
        <f t="shared" si="6"/>
        <v>154</v>
      </c>
      <c r="B158" s="13">
        <f t="shared" si="7"/>
        <v>25</v>
      </c>
      <c r="C158" s="122">
        <f>Input!$D$8</f>
        <v>1116.2844429242596</v>
      </c>
      <c r="D158" s="131">
        <f>-PPMT(Input!$D$7/12,$B$4-B159,$B$4,$F$4,0)</f>
        <v>917.69385475129468</v>
      </c>
      <c r="E158" s="123">
        <f>-IPMT(Input!$D$7/12,$B$4-B159,$B$4,$F$4)</f>
        <v>198.59058817296497</v>
      </c>
      <c r="F158" s="125">
        <f t="shared" si="8"/>
        <v>25244.566293173531</v>
      </c>
    </row>
    <row r="159" spans="1:6" x14ac:dyDescent="0.2">
      <c r="A159" s="13">
        <f t="shared" si="6"/>
        <v>155</v>
      </c>
      <c r="B159" s="13">
        <f t="shared" si="7"/>
        <v>24</v>
      </c>
      <c r="C159" s="122">
        <f>Input!$D$8</f>
        <v>1116.2844429242596</v>
      </c>
      <c r="D159" s="131">
        <f>-PPMT(Input!$D$7/12,$B$4-B160,$B$4,$F$4,0)</f>
        <v>924.91304640867145</v>
      </c>
      <c r="E159" s="123">
        <f>-IPMT(Input!$D$7/12,$B$4-B160,$B$4,$F$4)</f>
        <v>191.37139651558815</v>
      </c>
      <c r="F159" s="125">
        <f t="shared" si="8"/>
        <v>24326.872438422237</v>
      </c>
    </row>
    <row r="160" spans="1:6" x14ac:dyDescent="0.2">
      <c r="A160" s="119">
        <f t="shared" si="6"/>
        <v>156</v>
      </c>
      <c r="B160" s="120">
        <f t="shared" si="7"/>
        <v>23</v>
      </c>
      <c r="C160" s="122">
        <f>Input!$D$8</f>
        <v>1116.2844429242596</v>
      </c>
      <c r="D160" s="131">
        <f>-PPMT(Input!$D$7/12,$B$4-B161,$B$4,$F$4,0)</f>
        <v>932.18902904041977</v>
      </c>
      <c r="E160" s="123">
        <f>-IPMT(Input!$D$7/12,$B$4-B161,$B$4,$F$4)</f>
        <v>184.09541388383991</v>
      </c>
      <c r="F160" s="126">
        <f t="shared" si="8"/>
        <v>23401.959392013567</v>
      </c>
    </row>
    <row r="161" spans="1:10" x14ac:dyDescent="0.2">
      <c r="A161" s="13">
        <f t="shared" si="6"/>
        <v>157</v>
      </c>
      <c r="B161" s="13">
        <f t="shared" si="7"/>
        <v>22</v>
      </c>
      <c r="C161" s="122">
        <f>Input!$D$8</f>
        <v>1116.2844429242596</v>
      </c>
      <c r="D161" s="131">
        <f>-PPMT(Input!$D$7/12,$B$4-B162,$B$4,$F$4,0)</f>
        <v>939.52224940220447</v>
      </c>
      <c r="E161" s="123">
        <f>-IPMT(Input!$D$7/12,$B$4-B162,$B$4,$F$4)</f>
        <v>176.76219352205527</v>
      </c>
      <c r="F161" s="125">
        <f t="shared" si="8"/>
        <v>22469.770362973148</v>
      </c>
    </row>
    <row r="162" spans="1:10" x14ac:dyDescent="0.2">
      <c r="A162" s="13">
        <f t="shared" si="6"/>
        <v>158</v>
      </c>
      <c r="B162" s="13">
        <f t="shared" si="7"/>
        <v>21</v>
      </c>
      <c r="C162" s="122">
        <f>Input!$D$8</f>
        <v>1116.2844429242596</v>
      </c>
      <c r="D162" s="131">
        <f>-PPMT(Input!$D$7/12,$B$4-B163,$B$4,$F$4,0)</f>
        <v>946.91315776416843</v>
      </c>
      <c r="E162" s="123">
        <f>-IPMT(Input!$D$7/12,$B$4-B163,$B$4,$F$4)</f>
        <v>169.37128516009128</v>
      </c>
      <c r="F162" s="125">
        <f t="shared" si="8"/>
        <v>21530.248113570942</v>
      </c>
    </row>
    <row r="163" spans="1:10" x14ac:dyDescent="0.2">
      <c r="A163" s="13">
        <f t="shared" si="6"/>
        <v>159</v>
      </c>
      <c r="B163" s="13">
        <f t="shared" si="7"/>
        <v>20</v>
      </c>
      <c r="C163" s="122">
        <f>Input!$D$8</f>
        <v>1116.2844429242596</v>
      </c>
      <c r="D163" s="131">
        <f>-PPMT(Input!$D$7/12,$B$4-B164,$B$4,$F$4,0)</f>
        <v>954.3622079385799</v>
      </c>
      <c r="E163" s="123">
        <f>-IPMT(Input!$D$7/12,$B$4-B164,$B$4,$F$4)</f>
        <v>161.92223498567978</v>
      </c>
      <c r="F163" s="125">
        <f t="shared" si="8"/>
        <v>20583.334955806775</v>
      </c>
    </row>
    <row r="164" spans="1:10" x14ac:dyDescent="0.2">
      <c r="A164" s="13">
        <f t="shared" si="6"/>
        <v>160</v>
      </c>
      <c r="B164" s="13">
        <f t="shared" si="7"/>
        <v>19</v>
      </c>
      <c r="C164" s="122">
        <f>Input!$D$8</f>
        <v>1116.2844429242596</v>
      </c>
      <c r="D164" s="131">
        <f>-PPMT(Input!$D$7/12,$B$4-B165,$B$4,$F$4,0)</f>
        <v>961.86985730769675</v>
      </c>
      <c r="E164" s="123">
        <f>-IPMT(Input!$D$7/12,$B$4-B165,$B$4,$F$4)</f>
        <v>154.41458561656296</v>
      </c>
      <c r="F164" s="125">
        <f t="shared" si="8"/>
        <v>19628.972747868196</v>
      </c>
      <c r="G164" s="62">
        <f>SUM(D4:D164)</f>
        <v>88332.897109439582</v>
      </c>
      <c r="H164" s="62">
        <f>SUM(E4:E164)</f>
        <v>91388.898201366275</v>
      </c>
      <c r="J164" s="62">
        <f>SUM(230000-G164)</f>
        <v>141667.1028905604</v>
      </c>
    </row>
    <row r="165" spans="1:10" x14ac:dyDescent="0.2">
      <c r="A165" s="13">
        <f t="shared" si="6"/>
        <v>161</v>
      </c>
      <c r="B165" s="13">
        <f t="shared" si="7"/>
        <v>18</v>
      </c>
      <c r="C165" s="122">
        <f>Input!$D$8</f>
        <v>1116.2844429242596</v>
      </c>
      <c r="D165" s="131">
        <f>-PPMT(Input!$D$7/12,$B$4-B166,$B$4,$F$4,0)</f>
        <v>969.43656685185056</v>
      </c>
      <c r="E165" s="123">
        <f>-IPMT(Input!$D$7/12,$B$4-B166,$B$4,$F$4)</f>
        <v>146.84787607240909</v>
      </c>
      <c r="F165" s="125">
        <f t="shared" si="8"/>
        <v>18667.102890560498</v>
      </c>
    </row>
    <row r="166" spans="1:10" x14ac:dyDescent="0.2">
      <c r="A166" s="13">
        <f t="shared" si="6"/>
        <v>162</v>
      </c>
      <c r="B166" s="13">
        <f t="shared" si="7"/>
        <v>17</v>
      </c>
      <c r="C166" s="122">
        <f>Input!$D$8</f>
        <v>1116.2844429242596</v>
      </c>
      <c r="D166" s="131">
        <f>-PPMT(Input!$D$7/12,$B$4-B167,$B$4,$F$4,0)</f>
        <v>977.06280117775179</v>
      </c>
      <c r="E166" s="123">
        <f>-IPMT(Input!$D$7/12,$B$4-B167,$B$4,$F$4)</f>
        <v>139.22164174650786</v>
      </c>
      <c r="F166" s="125">
        <f t="shared" si="8"/>
        <v>17697.666323708647</v>
      </c>
    </row>
    <row r="167" spans="1:10" x14ac:dyDescent="0.2">
      <c r="A167" s="13">
        <f t="shared" si="6"/>
        <v>163</v>
      </c>
      <c r="B167" s="13">
        <f t="shared" si="7"/>
        <v>16</v>
      </c>
      <c r="C167" s="122">
        <f>Input!$D$8</f>
        <v>1116.2844429242596</v>
      </c>
      <c r="D167" s="131">
        <f>-PPMT(Input!$D$7/12,$B$4-B168,$B$4,$F$4,0)</f>
        <v>984.74902854701679</v>
      </c>
      <c r="E167" s="123">
        <f>-IPMT(Input!$D$7/12,$B$4-B168,$B$4,$F$4)</f>
        <v>131.53541437724289</v>
      </c>
      <c r="F167" s="125">
        <f t="shared" si="8"/>
        <v>16720.603522530895</v>
      </c>
    </row>
    <row r="168" spans="1:10" x14ac:dyDescent="0.2">
      <c r="A168" s="13">
        <f t="shared" si="6"/>
        <v>164</v>
      </c>
      <c r="B168" s="13">
        <f t="shared" si="7"/>
        <v>15</v>
      </c>
      <c r="C168" s="122">
        <f>Input!$D$8</f>
        <v>1116.2844429242596</v>
      </c>
      <c r="D168" s="131">
        <f>-PPMT(Input!$D$7/12,$B$4-B169,$B$4,$F$4,0)</f>
        <v>992.49572090491995</v>
      </c>
      <c r="E168" s="123">
        <f>-IPMT(Input!$D$7/12,$B$4-B169,$B$4,$F$4)</f>
        <v>123.7887220193397</v>
      </c>
      <c r="F168" s="125">
        <f t="shared" si="8"/>
        <v>15735.854493983878</v>
      </c>
    </row>
    <row r="169" spans="1:10" x14ac:dyDescent="0.2">
      <c r="A169" s="13">
        <f t="shared" si="6"/>
        <v>165</v>
      </c>
      <c r="B169" s="13">
        <f t="shared" si="7"/>
        <v>14</v>
      </c>
      <c r="C169" s="122">
        <f>Input!$D$8</f>
        <v>1116.2844429242596</v>
      </c>
      <c r="D169" s="131">
        <f>-PPMT(Input!$D$7/12,$B$4-B170,$B$4,$F$4,0)</f>
        <v>1000.303353909372</v>
      </c>
      <c r="E169" s="123">
        <f>-IPMT(Input!$D$7/12,$B$4-B170,$B$4,$F$4)</f>
        <v>115.98108901488767</v>
      </c>
      <c r="F169" s="125">
        <f t="shared" si="8"/>
        <v>14743.358773078957</v>
      </c>
    </row>
    <row r="170" spans="1:10" x14ac:dyDescent="0.2">
      <c r="A170" s="13">
        <f t="shared" si="6"/>
        <v>166</v>
      </c>
      <c r="B170" s="13">
        <f t="shared" si="7"/>
        <v>13</v>
      </c>
      <c r="C170" s="122">
        <f>Input!$D$8</f>
        <v>1116.2844429242596</v>
      </c>
      <c r="D170" s="131">
        <f>-PPMT(Input!$D$7/12,$B$4-B171,$B$4,$F$4,0)</f>
        <v>1008.1724069601257</v>
      </c>
      <c r="E170" s="123">
        <f>-IPMT(Input!$D$7/12,$B$4-B171,$B$4,$F$4)</f>
        <v>108.11203596413392</v>
      </c>
      <c r="F170" s="125">
        <f t="shared" si="8"/>
        <v>13743.055419169585</v>
      </c>
    </row>
    <row r="171" spans="1:10" x14ac:dyDescent="0.2">
      <c r="A171" s="13">
        <f t="shared" si="6"/>
        <v>167</v>
      </c>
      <c r="B171" s="13">
        <f t="shared" si="7"/>
        <v>12</v>
      </c>
      <c r="C171" s="122">
        <f>Input!$D$8</f>
        <v>1116.2844429242596</v>
      </c>
      <c r="D171" s="131">
        <f>-PPMT(Input!$D$7/12,$B$4-B172,$B$4,$F$4,0)</f>
        <v>1016.1033632282121</v>
      </c>
      <c r="E171" s="123">
        <f>-IPMT(Input!$D$7/12,$B$4-B172,$B$4,$F$4)</f>
        <v>100.18107969604762</v>
      </c>
      <c r="F171" s="125">
        <f t="shared" si="8"/>
        <v>12734.883012209459</v>
      </c>
    </row>
    <row r="172" spans="1:10" x14ac:dyDescent="0.2">
      <c r="A172" s="119">
        <f t="shared" si="6"/>
        <v>168</v>
      </c>
      <c r="B172" s="120">
        <f t="shared" si="7"/>
        <v>11</v>
      </c>
      <c r="C172" s="122">
        <f>Input!$D$8</f>
        <v>1116.2844429242596</v>
      </c>
      <c r="D172" s="131">
        <f>-PPMT(Input!$D$7/12,$B$4-B173,$B$4,$F$4,0)</f>
        <v>1024.0967096856073</v>
      </c>
      <c r="E172" s="123">
        <f>-IPMT(Input!$D$7/12,$B$4-B173,$B$4,$F$4)</f>
        <v>92.187733238652342</v>
      </c>
      <c r="F172" s="126">
        <f t="shared" si="8"/>
        <v>11718.779648981246</v>
      </c>
    </row>
    <row r="173" spans="1:10" x14ac:dyDescent="0.2">
      <c r="A173" s="13">
        <f t="shared" si="6"/>
        <v>169</v>
      </c>
      <c r="B173" s="13">
        <f t="shared" si="7"/>
        <v>10</v>
      </c>
      <c r="C173" s="122">
        <f>Input!$D$8</f>
        <v>1116.2844429242596</v>
      </c>
      <c r="D173" s="131">
        <f>-PPMT(Input!$D$7/12,$B$4-B174,$B$4,$F$4,0)</f>
        <v>1032.1529371351342</v>
      </c>
      <c r="E173" s="123">
        <f>-IPMT(Input!$D$7/12,$B$4-B174,$B$4,$F$4)</f>
        <v>84.131505789125569</v>
      </c>
      <c r="F173" s="125">
        <f t="shared" si="8"/>
        <v>10694.682939295639</v>
      </c>
    </row>
    <row r="174" spans="1:10" x14ac:dyDescent="0.2">
      <c r="A174" s="13">
        <f t="shared" si="6"/>
        <v>170</v>
      </c>
      <c r="B174" s="13">
        <f t="shared" si="7"/>
        <v>9</v>
      </c>
      <c r="C174" s="122">
        <f>Input!$D$8</f>
        <v>1116.2844429242596</v>
      </c>
      <c r="D174" s="131">
        <f>-PPMT(Input!$D$7/12,$B$4-B175,$B$4,$F$4,0)</f>
        <v>1040.2725402405972</v>
      </c>
      <c r="E174" s="123">
        <f>-IPMT(Input!$D$7/12,$B$4-B175,$B$4,$F$4)</f>
        <v>76.011902683662527</v>
      </c>
      <c r="F174" s="125">
        <f t="shared" si="8"/>
        <v>9662.5300021605053</v>
      </c>
    </row>
    <row r="175" spans="1:10" x14ac:dyDescent="0.2">
      <c r="A175" s="13">
        <f t="shared" si="6"/>
        <v>171</v>
      </c>
      <c r="B175" s="13">
        <f t="shared" si="7"/>
        <v>8</v>
      </c>
      <c r="C175" s="122">
        <f>Input!$D$8</f>
        <v>1116.2844429242596</v>
      </c>
      <c r="D175" s="131">
        <f>-PPMT(Input!$D$7/12,$B$4-B176,$B$4,$F$4,0)</f>
        <v>1048.4560175571567</v>
      </c>
      <c r="E175" s="123">
        <f>-IPMT(Input!$D$7/12,$B$4-B176,$B$4,$F$4)</f>
        <v>67.828425367103137</v>
      </c>
      <c r="F175" s="125">
        <f t="shared" si="8"/>
        <v>8622.2574619199077</v>
      </c>
    </row>
    <row r="176" spans="1:10" x14ac:dyDescent="0.2">
      <c r="A176" s="13">
        <f t="shared" si="6"/>
        <v>172</v>
      </c>
      <c r="B176" s="13">
        <f t="shared" si="7"/>
        <v>7</v>
      </c>
      <c r="C176" s="122">
        <f>Input!$D$8</f>
        <v>1116.2844429242596</v>
      </c>
      <c r="D176" s="131">
        <f>-PPMT(Input!$D$7/12,$B$4-B177,$B$4,$F$4,0)</f>
        <v>1056.7038715619394</v>
      </c>
      <c r="E176" s="123">
        <f>-IPMT(Input!$D$7/12,$B$4-B177,$B$4,$F$4)</f>
        <v>59.580571362320185</v>
      </c>
      <c r="F176" s="125">
        <f t="shared" si="8"/>
        <v>7573.8014443627508</v>
      </c>
    </row>
    <row r="177" spans="1:6" x14ac:dyDescent="0.2">
      <c r="A177" s="13">
        <f t="shared" si="6"/>
        <v>173</v>
      </c>
      <c r="B177" s="13">
        <f t="shared" si="7"/>
        <v>6</v>
      </c>
      <c r="C177" s="122">
        <f>Input!$D$8</f>
        <v>1116.2844429242596</v>
      </c>
      <c r="D177" s="131">
        <f>-PPMT(Input!$D$7/12,$B$4-B178,$B$4,$F$4,0)</f>
        <v>1065.0166086848935</v>
      </c>
      <c r="E177" s="123">
        <f>-IPMT(Input!$D$7/12,$B$4-B178,$B$4,$F$4)</f>
        <v>51.267834239366266</v>
      </c>
      <c r="F177" s="125">
        <f t="shared" si="8"/>
        <v>6517.0975728008116</v>
      </c>
    </row>
    <row r="178" spans="1:6" x14ac:dyDescent="0.2">
      <c r="A178" s="13">
        <f t="shared" si="6"/>
        <v>174</v>
      </c>
      <c r="B178" s="13">
        <f t="shared" si="7"/>
        <v>5</v>
      </c>
      <c r="C178" s="122">
        <f>Input!$D$8</f>
        <v>1116.2844429242596</v>
      </c>
      <c r="D178" s="131">
        <f>-PPMT(Input!$D$7/12,$B$4-B179,$B$4,$F$4,0)</f>
        <v>1073.3947393398812</v>
      </c>
      <c r="E178" s="123">
        <f>-IPMT(Input!$D$7/12,$B$4-B179,$B$4,$F$4)</f>
        <v>42.889703584378431</v>
      </c>
      <c r="F178" s="125">
        <f t="shared" si="8"/>
        <v>5452.0809641159176</v>
      </c>
    </row>
    <row r="179" spans="1:6" x14ac:dyDescent="0.2">
      <c r="A179" s="13">
        <f t="shared" si="6"/>
        <v>175</v>
      </c>
      <c r="B179" s="13">
        <f t="shared" si="7"/>
        <v>4</v>
      </c>
      <c r="C179" s="122">
        <f>Input!$D$8</f>
        <v>1116.2844429242596</v>
      </c>
      <c r="D179" s="131">
        <f>-PPMT(Input!$D$7/12,$B$4-B180,$B$4,$F$4,0)</f>
        <v>1081.8387779560217</v>
      </c>
      <c r="E179" s="123">
        <f>-IPMT(Input!$D$7/12,$B$4-B180,$B$4,$F$4)</f>
        <v>34.445664968238034</v>
      </c>
      <c r="F179" s="125">
        <f t="shared" si="8"/>
        <v>4378.6862247760364</v>
      </c>
    </row>
    <row r="180" spans="1:6" x14ac:dyDescent="0.2">
      <c r="A180" s="13">
        <f t="shared" si="6"/>
        <v>176</v>
      </c>
      <c r="B180" s="13">
        <f t="shared" si="7"/>
        <v>3</v>
      </c>
      <c r="C180" s="122">
        <f>Input!$D$8</f>
        <v>1116.2844429242596</v>
      </c>
      <c r="D180" s="131">
        <f>-PPMT(Input!$D$7/12,$B$4-B181,$B$4,$F$4,0)</f>
        <v>1090.3492430092756</v>
      </c>
      <c r="E180" s="123">
        <f>-IPMT(Input!$D$7/12,$B$4-B181,$B$4,$F$4)</f>
        <v>25.935199914984</v>
      </c>
      <c r="F180" s="125">
        <f t="shared" si="8"/>
        <v>3296.8474468200147</v>
      </c>
    </row>
    <row r="181" spans="1:6" x14ac:dyDescent="0.2">
      <c r="A181" s="13">
        <f t="shared" si="6"/>
        <v>177</v>
      </c>
      <c r="B181" s="13">
        <f t="shared" si="7"/>
        <v>2</v>
      </c>
      <c r="C181" s="122">
        <f>Input!$D$8</f>
        <v>1116.2844429242596</v>
      </c>
      <c r="D181" s="131">
        <f>-PPMT(Input!$D$7/12,$B$4-B182,$B$4,$F$4,0)</f>
        <v>1098.926657054282</v>
      </c>
      <c r="E181" s="123">
        <f>-IPMT(Input!$D$7/12,$B$4-B182,$B$4,$F$4)</f>
        <v>17.357785869977693</v>
      </c>
      <c r="F181" s="125">
        <f t="shared" si="8"/>
        <v>2206.4982038107391</v>
      </c>
    </row>
    <row r="182" spans="1:6" x14ac:dyDescent="0.2">
      <c r="A182" s="13">
        <f t="shared" si="6"/>
        <v>178</v>
      </c>
      <c r="B182" s="13">
        <f t="shared" si="7"/>
        <v>1</v>
      </c>
      <c r="C182" s="122">
        <f>Input!$D$8</f>
        <v>1116.2844429242596</v>
      </c>
      <c r="D182" s="131">
        <f>-PPMT(Input!$D$7/12,$B$4-B183,$B$4,$F$4,0)</f>
        <v>1107.5715467564423</v>
      </c>
      <c r="E182" s="123">
        <f>-IPMT(Input!$D$7/12,$B$4-B183,$B$4,$F$4)</f>
        <v>8.7128961678173464</v>
      </c>
      <c r="F182" s="125">
        <f t="shared" si="8"/>
        <v>1107.5715467564571</v>
      </c>
    </row>
    <row r="183" spans="1:6" x14ac:dyDescent="0.2">
      <c r="A183" s="13">
        <f t="shared" si="6"/>
        <v>179</v>
      </c>
      <c r="B183" s="13">
        <f t="shared" si="7"/>
        <v>0</v>
      </c>
      <c r="C183" s="122">
        <f>Input!$D$8</f>
        <v>1116.2844429242596</v>
      </c>
      <c r="D183" s="131" t="e">
        <f>-PPMT(Input!$D$7/12,$B$4-B184,$B$4,$F$4,0)</f>
        <v>#NUM!</v>
      </c>
      <c r="E183" s="123" t="e">
        <f>-IPMT(Input!$D$7/12,$B$4-B184,$B$4,$F$4)</f>
        <v>#NUM!</v>
      </c>
      <c r="F183" s="125">
        <f t="shared" si="8"/>
        <v>1.4779288903810084E-11</v>
      </c>
    </row>
    <row r="184" spans="1:6" x14ac:dyDescent="0.2">
      <c r="A184" s="119">
        <f t="shared" si="6"/>
        <v>180</v>
      </c>
      <c r="B184" s="120">
        <f t="shared" si="7"/>
        <v>-1</v>
      </c>
      <c r="C184" s="122">
        <f>Input!$D$8</f>
        <v>1116.2844429242596</v>
      </c>
      <c r="D184" s="131" t="e">
        <f>-PPMT(Input!$D$7/12,$B$4-B185,$B$4,$F$4,0)</f>
        <v>#NUM!</v>
      </c>
      <c r="E184" s="123" t="e">
        <f>-IPMT(Input!$D$7/12,$B$4-B185,$B$4,$F$4)</f>
        <v>#NUM!</v>
      </c>
      <c r="F184" s="126" t="e">
        <f t="shared" si="8"/>
        <v>#NUM!</v>
      </c>
    </row>
    <row r="185" spans="1:6" x14ac:dyDescent="0.2">
      <c r="A185" s="13">
        <f t="shared" si="6"/>
        <v>181</v>
      </c>
      <c r="B185" s="13">
        <f t="shared" si="7"/>
        <v>-2</v>
      </c>
      <c r="C185" s="122">
        <f>Input!$D$8</f>
        <v>1116.2844429242596</v>
      </c>
      <c r="D185" s="131" t="e">
        <f>-PPMT(Input!$D$7/12,$B$4-B186,$B$4,$F$4,0)</f>
        <v>#NUM!</v>
      </c>
      <c r="E185" s="123" t="e">
        <f>-IPMT(Input!$D$7/12,$B$4-B186,$B$4,$F$4)</f>
        <v>#NUM!</v>
      </c>
      <c r="F185" s="125" t="e">
        <f t="shared" si="8"/>
        <v>#NUM!</v>
      </c>
    </row>
    <row r="186" spans="1:6" x14ac:dyDescent="0.2">
      <c r="A186" s="13">
        <f t="shared" si="6"/>
        <v>182</v>
      </c>
      <c r="B186" s="13">
        <f t="shared" si="7"/>
        <v>-3</v>
      </c>
      <c r="C186" s="122">
        <f>Input!$D$8</f>
        <v>1116.2844429242596</v>
      </c>
      <c r="D186" s="131" t="e">
        <f>-PPMT(Input!$D$7/12,$B$4-B187,$B$4,$F$4,0)</f>
        <v>#NUM!</v>
      </c>
      <c r="E186" s="123" t="e">
        <f>-IPMT(Input!$D$7/12,$B$4-B187,$B$4,$F$4)</f>
        <v>#NUM!</v>
      </c>
      <c r="F186" s="125" t="e">
        <f t="shared" si="8"/>
        <v>#NUM!</v>
      </c>
    </row>
    <row r="187" spans="1:6" x14ac:dyDescent="0.2">
      <c r="A187" s="13">
        <f t="shared" si="6"/>
        <v>183</v>
      </c>
      <c r="B187" s="13">
        <f t="shared" si="7"/>
        <v>-4</v>
      </c>
      <c r="C187" s="122">
        <f>Input!$D$8</f>
        <v>1116.2844429242596</v>
      </c>
      <c r="D187" s="131" t="e">
        <f>-PPMT(Input!$D$7/12,$B$4-B188,$B$4,$F$4,0)</f>
        <v>#NUM!</v>
      </c>
      <c r="E187" s="123" t="e">
        <f>-IPMT(Input!$D$7/12,$B$4-B188,$B$4,$F$4)</f>
        <v>#NUM!</v>
      </c>
      <c r="F187" s="125" t="e">
        <f t="shared" si="8"/>
        <v>#NUM!</v>
      </c>
    </row>
    <row r="188" spans="1:6" x14ac:dyDescent="0.2">
      <c r="A188" s="13">
        <f t="shared" si="6"/>
        <v>184</v>
      </c>
      <c r="B188" s="13">
        <f t="shared" si="7"/>
        <v>-5</v>
      </c>
      <c r="C188" s="122">
        <f>Input!$D$8</f>
        <v>1116.2844429242596</v>
      </c>
      <c r="D188" s="131" t="e">
        <f>-PPMT(Input!$D$7/12,$B$4-B189,$B$4,$F$4,0)</f>
        <v>#NUM!</v>
      </c>
      <c r="E188" s="123" t="e">
        <f>-IPMT(Input!$D$7/12,$B$4-B189,$B$4,$F$4)</f>
        <v>#NUM!</v>
      </c>
      <c r="F188" s="125" t="e">
        <f t="shared" si="8"/>
        <v>#NUM!</v>
      </c>
    </row>
    <row r="189" spans="1:6" x14ac:dyDescent="0.2">
      <c r="A189" s="13">
        <f t="shared" si="6"/>
        <v>185</v>
      </c>
      <c r="B189" s="13">
        <f t="shared" si="7"/>
        <v>-6</v>
      </c>
      <c r="C189" s="122">
        <f>Input!$D$8</f>
        <v>1116.2844429242596</v>
      </c>
      <c r="D189" s="131" t="e">
        <f>-PPMT(Input!$D$7/12,$B$4-B190,$B$4,$F$4,0)</f>
        <v>#NUM!</v>
      </c>
      <c r="E189" s="123" t="e">
        <f>-IPMT(Input!$D$7/12,$B$4-B190,$B$4,$F$4)</f>
        <v>#NUM!</v>
      </c>
      <c r="F189" s="125" t="e">
        <f t="shared" si="8"/>
        <v>#NUM!</v>
      </c>
    </row>
    <row r="190" spans="1:6" x14ac:dyDescent="0.2">
      <c r="A190" s="13">
        <f t="shared" si="6"/>
        <v>186</v>
      </c>
      <c r="B190" s="13">
        <f t="shared" si="7"/>
        <v>-7</v>
      </c>
      <c r="C190" s="122">
        <f>Input!$D$8</f>
        <v>1116.2844429242596</v>
      </c>
      <c r="D190" s="131" t="e">
        <f>-PPMT(Input!$D$7/12,$B$4-B191,$B$4,$F$4,0)</f>
        <v>#NUM!</v>
      </c>
      <c r="E190" s="123" t="e">
        <f>-IPMT(Input!$D$7/12,$B$4-B191,$B$4,$F$4)</f>
        <v>#NUM!</v>
      </c>
      <c r="F190" s="125" t="e">
        <f t="shared" si="8"/>
        <v>#NUM!</v>
      </c>
    </row>
    <row r="191" spans="1:6" x14ac:dyDescent="0.2">
      <c r="A191" s="13">
        <f t="shared" si="6"/>
        <v>187</v>
      </c>
      <c r="B191" s="13">
        <f t="shared" si="7"/>
        <v>-8</v>
      </c>
      <c r="C191" s="122">
        <f>Input!$D$8</f>
        <v>1116.2844429242596</v>
      </c>
      <c r="D191" s="131" t="e">
        <f>-PPMT(Input!$D$7/12,$B$4-B192,$B$4,$F$4,0)</f>
        <v>#NUM!</v>
      </c>
      <c r="E191" s="123" t="e">
        <f>-IPMT(Input!$D$7/12,$B$4-B192,$B$4,$F$4)</f>
        <v>#NUM!</v>
      </c>
      <c r="F191" s="125" t="e">
        <f t="shared" si="8"/>
        <v>#NUM!</v>
      </c>
    </row>
    <row r="192" spans="1:6" x14ac:dyDescent="0.2">
      <c r="A192" s="13">
        <f t="shared" si="6"/>
        <v>188</v>
      </c>
      <c r="B192" s="13">
        <f t="shared" si="7"/>
        <v>-9</v>
      </c>
      <c r="C192" s="122">
        <f>Input!$D$8</f>
        <v>1116.2844429242596</v>
      </c>
      <c r="D192" s="131" t="e">
        <f>-PPMT(Input!$D$7/12,$B$4-B193,$B$4,$F$4,0)</f>
        <v>#NUM!</v>
      </c>
      <c r="E192" s="123" t="e">
        <f>-IPMT(Input!$D$7/12,$B$4-B193,$B$4,$F$4)</f>
        <v>#NUM!</v>
      </c>
      <c r="F192" s="125" t="e">
        <f t="shared" si="8"/>
        <v>#NUM!</v>
      </c>
    </row>
    <row r="193" spans="1:6" x14ac:dyDescent="0.2">
      <c r="A193" s="13">
        <f t="shared" si="6"/>
        <v>189</v>
      </c>
      <c r="B193" s="13">
        <f t="shared" si="7"/>
        <v>-10</v>
      </c>
      <c r="C193" s="122">
        <f>Input!$D$8</f>
        <v>1116.2844429242596</v>
      </c>
      <c r="D193" s="131" t="e">
        <f>-PPMT(Input!$D$7/12,$B$4-B194,$B$4,$F$4,0)</f>
        <v>#NUM!</v>
      </c>
      <c r="E193" s="123" t="e">
        <f>-IPMT(Input!$D$7/12,$B$4-B194,$B$4,$F$4)</f>
        <v>#NUM!</v>
      </c>
      <c r="F193" s="125" t="e">
        <f t="shared" si="8"/>
        <v>#NUM!</v>
      </c>
    </row>
    <row r="194" spans="1:6" x14ac:dyDescent="0.2">
      <c r="A194" s="13">
        <f t="shared" si="6"/>
        <v>190</v>
      </c>
      <c r="B194" s="13">
        <f t="shared" si="7"/>
        <v>-11</v>
      </c>
      <c r="C194" s="122">
        <f>Input!$D$8</f>
        <v>1116.2844429242596</v>
      </c>
      <c r="D194" s="131" t="e">
        <f>-PPMT(Input!$D$7/12,$B$4-B195,$B$4,$F$4,0)</f>
        <v>#NUM!</v>
      </c>
      <c r="E194" s="123" t="e">
        <f>-IPMT(Input!$D$7/12,$B$4-B195,$B$4,$F$4)</f>
        <v>#NUM!</v>
      </c>
      <c r="F194" s="125" t="e">
        <f t="shared" si="8"/>
        <v>#NUM!</v>
      </c>
    </row>
    <row r="195" spans="1:6" x14ac:dyDescent="0.2">
      <c r="A195" s="13">
        <f t="shared" si="6"/>
        <v>191</v>
      </c>
      <c r="B195" s="13">
        <f t="shared" si="7"/>
        <v>-12</v>
      </c>
      <c r="C195" s="122">
        <f>Input!$D$8</f>
        <v>1116.2844429242596</v>
      </c>
      <c r="D195" s="131" t="e">
        <f>-PPMT(Input!$D$7/12,$B$4-B196,$B$4,$F$4,0)</f>
        <v>#NUM!</v>
      </c>
      <c r="E195" s="123" t="e">
        <f>-IPMT(Input!$D$7/12,$B$4-B196,$B$4,$F$4)</f>
        <v>#NUM!</v>
      </c>
      <c r="F195" s="125" t="e">
        <f t="shared" si="8"/>
        <v>#NUM!</v>
      </c>
    </row>
    <row r="196" spans="1:6" x14ac:dyDescent="0.2">
      <c r="A196" s="119">
        <f t="shared" si="6"/>
        <v>192</v>
      </c>
      <c r="B196" s="120">
        <f t="shared" si="7"/>
        <v>-13</v>
      </c>
      <c r="C196" s="122">
        <f>Input!$D$8</f>
        <v>1116.2844429242596</v>
      </c>
      <c r="D196" s="131" t="e">
        <f>-PPMT(Input!$D$7/12,$B$4-B197,$B$4,$F$4,0)</f>
        <v>#NUM!</v>
      </c>
      <c r="E196" s="123" t="e">
        <f>-IPMT(Input!$D$7/12,$B$4-B197,$B$4,$F$4)</f>
        <v>#NUM!</v>
      </c>
      <c r="F196" s="126" t="e">
        <f t="shared" si="8"/>
        <v>#NUM!</v>
      </c>
    </row>
    <row r="197" spans="1:6" x14ac:dyDescent="0.2">
      <c r="A197" s="13">
        <f t="shared" ref="A197:A260" si="9">$B$4-B197</f>
        <v>193</v>
      </c>
      <c r="B197" s="13">
        <f t="shared" ref="B197:B260" si="10">B196-1</f>
        <v>-14</v>
      </c>
      <c r="C197" s="122">
        <f>Input!$D$8</f>
        <v>1116.2844429242596</v>
      </c>
      <c r="D197" s="131" t="e">
        <f>-PPMT(Input!$D$7/12,$B$4-B198,$B$4,$F$4,0)</f>
        <v>#NUM!</v>
      </c>
      <c r="E197" s="123" t="e">
        <f>-IPMT(Input!$D$7/12,$B$4-B198,$B$4,$F$4)</f>
        <v>#NUM!</v>
      </c>
      <c r="F197" s="125" t="e">
        <f t="shared" ref="F197:F260" si="11">F196-D196</f>
        <v>#NUM!</v>
      </c>
    </row>
    <row r="198" spans="1:6" x14ac:dyDescent="0.2">
      <c r="A198" s="13">
        <f t="shared" si="9"/>
        <v>194</v>
      </c>
      <c r="B198" s="13">
        <f t="shared" si="10"/>
        <v>-15</v>
      </c>
      <c r="C198" s="122">
        <f>Input!$D$8</f>
        <v>1116.2844429242596</v>
      </c>
      <c r="D198" s="131" t="e">
        <f>-PPMT(Input!$D$7/12,$B$4-B199,$B$4,$F$4,0)</f>
        <v>#NUM!</v>
      </c>
      <c r="E198" s="123" t="e">
        <f>-IPMT(Input!$D$7/12,$B$4-B199,$B$4,$F$4)</f>
        <v>#NUM!</v>
      </c>
      <c r="F198" s="125" t="e">
        <f t="shared" si="11"/>
        <v>#NUM!</v>
      </c>
    </row>
    <row r="199" spans="1:6" x14ac:dyDescent="0.2">
      <c r="A199" s="13">
        <f t="shared" si="9"/>
        <v>195</v>
      </c>
      <c r="B199" s="13">
        <f t="shared" si="10"/>
        <v>-16</v>
      </c>
      <c r="C199" s="122">
        <f>Input!$D$8</f>
        <v>1116.2844429242596</v>
      </c>
      <c r="D199" s="131" t="e">
        <f>-PPMT(Input!$D$7/12,$B$4-B200,$B$4,$F$4,0)</f>
        <v>#NUM!</v>
      </c>
      <c r="E199" s="123" t="e">
        <f>-IPMT(Input!$D$7/12,$B$4-B200,$B$4,$F$4)</f>
        <v>#NUM!</v>
      </c>
      <c r="F199" s="125" t="e">
        <f t="shared" si="11"/>
        <v>#NUM!</v>
      </c>
    </row>
    <row r="200" spans="1:6" x14ac:dyDescent="0.2">
      <c r="A200" s="13">
        <f t="shared" si="9"/>
        <v>196</v>
      </c>
      <c r="B200" s="13">
        <f t="shared" si="10"/>
        <v>-17</v>
      </c>
      <c r="C200" s="122">
        <f>Input!$D$8</f>
        <v>1116.2844429242596</v>
      </c>
      <c r="D200" s="131" t="e">
        <f>-PPMT(Input!$D$7/12,$B$4-B201,$B$4,$F$4,0)</f>
        <v>#NUM!</v>
      </c>
      <c r="E200" s="123" t="e">
        <f>-IPMT(Input!$D$7/12,$B$4-B201,$B$4,$F$4)</f>
        <v>#NUM!</v>
      </c>
      <c r="F200" s="125" t="e">
        <f t="shared" si="11"/>
        <v>#NUM!</v>
      </c>
    </row>
    <row r="201" spans="1:6" x14ac:dyDescent="0.2">
      <c r="A201" s="13">
        <f t="shared" si="9"/>
        <v>197</v>
      </c>
      <c r="B201" s="13">
        <f t="shared" si="10"/>
        <v>-18</v>
      </c>
      <c r="C201" s="122">
        <f>Input!$D$8</f>
        <v>1116.2844429242596</v>
      </c>
      <c r="D201" s="131" t="e">
        <f>-PPMT(Input!$D$7/12,$B$4-B202,$B$4,$F$4,0)</f>
        <v>#NUM!</v>
      </c>
      <c r="E201" s="123" t="e">
        <f>-IPMT(Input!$D$7/12,$B$4-B202,$B$4,$F$4)</f>
        <v>#NUM!</v>
      </c>
      <c r="F201" s="125" t="e">
        <f t="shared" si="11"/>
        <v>#NUM!</v>
      </c>
    </row>
    <row r="202" spans="1:6" x14ac:dyDescent="0.2">
      <c r="A202" s="13">
        <f t="shared" si="9"/>
        <v>198</v>
      </c>
      <c r="B202" s="13">
        <f t="shared" si="10"/>
        <v>-19</v>
      </c>
      <c r="C202" s="122">
        <f>Input!$D$8</f>
        <v>1116.2844429242596</v>
      </c>
      <c r="D202" s="131" t="e">
        <f>-PPMT(Input!$D$7/12,$B$4-B203,$B$4,$F$4,0)</f>
        <v>#NUM!</v>
      </c>
      <c r="E202" s="123" t="e">
        <f>-IPMT(Input!$D$7/12,$B$4-B203,$B$4,$F$4)</f>
        <v>#NUM!</v>
      </c>
      <c r="F202" s="125" t="e">
        <f t="shared" si="11"/>
        <v>#NUM!</v>
      </c>
    </row>
    <row r="203" spans="1:6" x14ac:dyDescent="0.2">
      <c r="A203" s="13">
        <f t="shared" si="9"/>
        <v>199</v>
      </c>
      <c r="B203" s="13">
        <f t="shared" si="10"/>
        <v>-20</v>
      </c>
      <c r="C203" s="122">
        <f>Input!$D$8</f>
        <v>1116.2844429242596</v>
      </c>
      <c r="D203" s="131" t="e">
        <f>-PPMT(Input!$D$7/12,$B$4-B204,$B$4,$F$4,0)</f>
        <v>#NUM!</v>
      </c>
      <c r="E203" s="123" t="e">
        <f>-IPMT(Input!$D$7/12,$B$4-B204,$B$4,$F$4)</f>
        <v>#NUM!</v>
      </c>
      <c r="F203" s="125" t="e">
        <f t="shared" si="11"/>
        <v>#NUM!</v>
      </c>
    </row>
    <row r="204" spans="1:6" x14ac:dyDescent="0.2">
      <c r="A204" s="13">
        <f t="shared" si="9"/>
        <v>200</v>
      </c>
      <c r="B204" s="13">
        <f t="shared" si="10"/>
        <v>-21</v>
      </c>
      <c r="C204" s="122">
        <f>Input!$D$8</f>
        <v>1116.2844429242596</v>
      </c>
      <c r="D204" s="131" t="e">
        <f>-PPMT(Input!$D$7/12,$B$4-B205,$B$4,$F$4,0)</f>
        <v>#NUM!</v>
      </c>
      <c r="E204" s="123" t="e">
        <f>-IPMT(Input!$D$7/12,$B$4-B205,$B$4,$F$4)</f>
        <v>#NUM!</v>
      </c>
      <c r="F204" s="125" t="e">
        <f t="shared" si="11"/>
        <v>#NUM!</v>
      </c>
    </row>
    <row r="205" spans="1:6" x14ac:dyDescent="0.2">
      <c r="A205" s="13">
        <f t="shared" si="9"/>
        <v>201</v>
      </c>
      <c r="B205" s="13">
        <f t="shared" si="10"/>
        <v>-22</v>
      </c>
      <c r="C205" s="122">
        <f>Input!$D$8</f>
        <v>1116.2844429242596</v>
      </c>
      <c r="D205" s="131" t="e">
        <f>-PPMT(Input!$D$7/12,$B$4-B206,$B$4,$F$4,0)</f>
        <v>#NUM!</v>
      </c>
      <c r="E205" s="123" t="e">
        <f>-IPMT(Input!$D$7/12,$B$4-B206,$B$4,$F$4)</f>
        <v>#NUM!</v>
      </c>
      <c r="F205" s="125" t="e">
        <f t="shared" si="11"/>
        <v>#NUM!</v>
      </c>
    </row>
    <row r="206" spans="1:6" x14ac:dyDescent="0.2">
      <c r="A206" s="13">
        <f t="shared" si="9"/>
        <v>202</v>
      </c>
      <c r="B206" s="13">
        <f t="shared" si="10"/>
        <v>-23</v>
      </c>
      <c r="C206" s="122">
        <f>Input!$D$8</f>
        <v>1116.2844429242596</v>
      </c>
      <c r="D206" s="131" t="e">
        <f>-PPMT(Input!$D$7/12,$B$4-B207,$B$4,$F$4,0)</f>
        <v>#NUM!</v>
      </c>
      <c r="E206" s="123" t="e">
        <f>-IPMT(Input!$D$7/12,$B$4-B207,$B$4,$F$4)</f>
        <v>#NUM!</v>
      </c>
      <c r="F206" s="125" t="e">
        <f t="shared" si="11"/>
        <v>#NUM!</v>
      </c>
    </row>
    <row r="207" spans="1:6" x14ac:dyDescent="0.2">
      <c r="A207" s="13">
        <f t="shared" si="9"/>
        <v>203</v>
      </c>
      <c r="B207" s="13">
        <f t="shared" si="10"/>
        <v>-24</v>
      </c>
      <c r="C207" s="122">
        <f>Input!$D$8</f>
        <v>1116.2844429242596</v>
      </c>
      <c r="D207" s="131" t="e">
        <f>-PPMT(Input!$D$7/12,$B$4-B208,$B$4,$F$4,0)</f>
        <v>#NUM!</v>
      </c>
      <c r="E207" s="123" t="e">
        <f>-IPMT(Input!$D$7/12,$B$4-B208,$B$4,$F$4)</f>
        <v>#NUM!</v>
      </c>
      <c r="F207" s="125" t="e">
        <f t="shared" si="11"/>
        <v>#NUM!</v>
      </c>
    </row>
    <row r="208" spans="1:6" x14ac:dyDescent="0.2">
      <c r="A208" s="119">
        <f t="shared" si="9"/>
        <v>204</v>
      </c>
      <c r="B208" s="120">
        <f t="shared" si="10"/>
        <v>-25</v>
      </c>
      <c r="C208" s="122">
        <f>Input!$D$8</f>
        <v>1116.2844429242596</v>
      </c>
      <c r="D208" s="131" t="e">
        <f>-PPMT(Input!$D$7/12,$B$4-B209,$B$4,$F$4,0)</f>
        <v>#NUM!</v>
      </c>
      <c r="E208" s="123" t="e">
        <f>-IPMT(Input!$D$7/12,$B$4-B209,$B$4,$F$4)</f>
        <v>#NUM!</v>
      </c>
      <c r="F208" s="126" t="e">
        <f t="shared" si="11"/>
        <v>#NUM!</v>
      </c>
    </row>
    <row r="209" spans="1:6" x14ac:dyDescent="0.2">
      <c r="A209" s="13">
        <f t="shared" si="9"/>
        <v>205</v>
      </c>
      <c r="B209" s="13">
        <f t="shared" si="10"/>
        <v>-26</v>
      </c>
      <c r="C209" s="122">
        <f>Input!$D$8</f>
        <v>1116.2844429242596</v>
      </c>
      <c r="D209" s="131" t="e">
        <f>-PPMT(Input!$D$7/12,$B$4-B210,$B$4,$F$4,0)</f>
        <v>#NUM!</v>
      </c>
      <c r="E209" s="123" t="e">
        <f>-IPMT(Input!$D$7/12,$B$4-B210,$B$4,$F$4)</f>
        <v>#NUM!</v>
      </c>
      <c r="F209" s="125" t="e">
        <f t="shared" si="11"/>
        <v>#NUM!</v>
      </c>
    </row>
    <row r="210" spans="1:6" x14ac:dyDescent="0.2">
      <c r="A210" s="13">
        <f t="shared" si="9"/>
        <v>206</v>
      </c>
      <c r="B210" s="13">
        <f t="shared" si="10"/>
        <v>-27</v>
      </c>
      <c r="C210" s="122">
        <f>Input!$D$8</f>
        <v>1116.2844429242596</v>
      </c>
      <c r="D210" s="131" t="e">
        <f>-PPMT(Input!$D$7/12,$B$4-B211,$B$4,$F$4,0)</f>
        <v>#NUM!</v>
      </c>
      <c r="E210" s="123" t="e">
        <f>-IPMT(Input!$D$7/12,$B$4-B211,$B$4,$F$4)</f>
        <v>#NUM!</v>
      </c>
      <c r="F210" s="125" t="e">
        <f t="shared" si="11"/>
        <v>#NUM!</v>
      </c>
    </row>
    <row r="211" spans="1:6" x14ac:dyDescent="0.2">
      <c r="A211" s="13">
        <f t="shared" si="9"/>
        <v>207</v>
      </c>
      <c r="B211" s="13">
        <f t="shared" si="10"/>
        <v>-28</v>
      </c>
      <c r="C211" s="122">
        <f>Input!$D$8</f>
        <v>1116.2844429242596</v>
      </c>
      <c r="D211" s="131" t="e">
        <f>-PPMT(Input!$D$7/12,$B$4-B212,$B$4,$F$4,0)</f>
        <v>#NUM!</v>
      </c>
      <c r="E211" s="123" t="e">
        <f>-IPMT(Input!$D$7/12,$B$4-B212,$B$4,$F$4)</f>
        <v>#NUM!</v>
      </c>
      <c r="F211" s="125" t="e">
        <f t="shared" si="11"/>
        <v>#NUM!</v>
      </c>
    </row>
    <row r="212" spans="1:6" x14ac:dyDescent="0.2">
      <c r="A212" s="13">
        <f t="shared" si="9"/>
        <v>208</v>
      </c>
      <c r="B212" s="13">
        <f t="shared" si="10"/>
        <v>-29</v>
      </c>
      <c r="C212" s="122">
        <f>Input!$D$8</f>
        <v>1116.2844429242596</v>
      </c>
      <c r="D212" s="131" t="e">
        <f>-PPMT(Input!$D$7/12,$B$4-B213,$B$4,$F$4,0)</f>
        <v>#NUM!</v>
      </c>
      <c r="E212" s="123" t="e">
        <f>-IPMT(Input!$D$7/12,$B$4-B213,$B$4,$F$4)</f>
        <v>#NUM!</v>
      </c>
      <c r="F212" s="125" t="e">
        <f t="shared" si="11"/>
        <v>#NUM!</v>
      </c>
    </row>
    <row r="213" spans="1:6" x14ac:dyDescent="0.2">
      <c r="A213" s="13">
        <f t="shared" si="9"/>
        <v>209</v>
      </c>
      <c r="B213" s="13">
        <f t="shared" si="10"/>
        <v>-30</v>
      </c>
      <c r="C213" s="122">
        <f>Input!$D$8</f>
        <v>1116.2844429242596</v>
      </c>
      <c r="D213" s="131" t="e">
        <f>-PPMT(Input!$D$7/12,$B$4-B214,$B$4,$F$4,0)</f>
        <v>#NUM!</v>
      </c>
      <c r="E213" s="123" t="e">
        <f>-IPMT(Input!$D$7/12,$B$4-B214,$B$4,$F$4)</f>
        <v>#NUM!</v>
      </c>
      <c r="F213" s="125" t="e">
        <f t="shared" si="11"/>
        <v>#NUM!</v>
      </c>
    </row>
    <row r="214" spans="1:6" x14ac:dyDescent="0.2">
      <c r="A214" s="13">
        <f t="shared" si="9"/>
        <v>210</v>
      </c>
      <c r="B214" s="13">
        <f t="shared" si="10"/>
        <v>-31</v>
      </c>
      <c r="C214" s="122">
        <f>Input!$D$8</f>
        <v>1116.2844429242596</v>
      </c>
      <c r="D214" s="131" t="e">
        <f>-PPMT(Input!$D$7/12,$B$4-B215,$B$4,$F$4,0)</f>
        <v>#NUM!</v>
      </c>
      <c r="E214" s="123" t="e">
        <f>-IPMT(Input!$D$7/12,$B$4-B215,$B$4,$F$4)</f>
        <v>#NUM!</v>
      </c>
      <c r="F214" s="125" t="e">
        <f t="shared" si="11"/>
        <v>#NUM!</v>
      </c>
    </row>
    <row r="215" spans="1:6" x14ac:dyDescent="0.2">
      <c r="A215" s="13">
        <f t="shared" si="9"/>
        <v>211</v>
      </c>
      <c r="B215" s="13">
        <f t="shared" si="10"/>
        <v>-32</v>
      </c>
      <c r="C215" s="122">
        <f>Input!$D$8</f>
        <v>1116.2844429242596</v>
      </c>
      <c r="D215" s="131" t="e">
        <f>-PPMT(Input!$D$7/12,$B$4-B216,$B$4,$F$4,0)</f>
        <v>#NUM!</v>
      </c>
      <c r="E215" s="123" t="e">
        <f>-IPMT(Input!$D$7/12,$B$4-B216,$B$4,$F$4)</f>
        <v>#NUM!</v>
      </c>
      <c r="F215" s="125" t="e">
        <f t="shared" si="11"/>
        <v>#NUM!</v>
      </c>
    </row>
    <row r="216" spans="1:6" x14ac:dyDescent="0.2">
      <c r="A216" s="13">
        <f t="shared" si="9"/>
        <v>212</v>
      </c>
      <c r="B216" s="13">
        <f t="shared" si="10"/>
        <v>-33</v>
      </c>
      <c r="C216" s="122">
        <f>Input!$D$8</f>
        <v>1116.2844429242596</v>
      </c>
      <c r="D216" s="131" t="e">
        <f>-PPMT(Input!$D$7/12,$B$4-B217,$B$4,$F$4,0)</f>
        <v>#NUM!</v>
      </c>
      <c r="E216" s="123" t="e">
        <f>-IPMT(Input!$D$7/12,$B$4-B217,$B$4,$F$4)</f>
        <v>#NUM!</v>
      </c>
      <c r="F216" s="125" t="e">
        <f t="shared" si="11"/>
        <v>#NUM!</v>
      </c>
    </row>
    <row r="217" spans="1:6" x14ac:dyDescent="0.2">
      <c r="A217" s="13">
        <f t="shared" si="9"/>
        <v>213</v>
      </c>
      <c r="B217" s="13">
        <f t="shared" si="10"/>
        <v>-34</v>
      </c>
      <c r="C217" s="122">
        <f>Input!$D$8</f>
        <v>1116.2844429242596</v>
      </c>
      <c r="D217" s="131" t="e">
        <f>-PPMT(Input!$D$7/12,$B$4-B218,$B$4,$F$4,0)</f>
        <v>#NUM!</v>
      </c>
      <c r="E217" s="123" t="e">
        <f>-IPMT(Input!$D$7/12,$B$4-B218,$B$4,$F$4)</f>
        <v>#NUM!</v>
      </c>
      <c r="F217" s="125" t="e">
        <f t="shared" si="11"/>
        <v>#NUM!</v>
      </c>
    </row>
    <row r="218" spans="1:6" x14ac:dyDescent="0.2">
      <c r="A218" s="13">
        <f t="shared" si="9"/>
        <v>214</v>
      </c>
      <c r="B218" s="13">
        <f t="shared" si="10"/>
        <v>-35</v>
      </c>
      <c r="C218" s="122">
        <f>Input!$D$8</f>
        <v>1116.2844429242596</v>
      </c>
      <c r="D218" s="131" t="e">
        <f>-PPMT(Input!$D$7/12,$B$4-B219,$B$4,$F$4,0)</f>
        <v>#NUM!</v>
      </c>
      <c r="E218" s="123" t="e">
        <f>-IPMT(Input!$D$7/12,$B$4-B219,$B$4,$F$4)</f>
        <v>#NUM!</v>
      </c>
      <c r="F218" s="125" t="e">
        <f t="shared" si="11"/>
        <v>#NUM!</v>
      </c>
    </row>
    <row r="219" spans="1:6" x14ac:dyDescent="0.2">
      <c r="A219" s="13">
        <f t="shared" si="9"/>
        <v>215</v>
      </c>
      <c r="B219" s="13">
        <f t="shared" si="10"/>
        <v>-36</v>
      </c>
      <c r="C219" s="122">
        <f>Input!$D$8</f>
        <v>1116.2844429242596</v>
      </c>
      <c r="D219" s="131" t="e">
        <f>-PPMT(Input!$D$7/12,$B$4-B220,$B$4,$F$4,0)</f>
        <v>#NUM!</v>
      </c>
      <c r="E219" s="123" t="e">
        <f>-IPMT(Input!$D$7/12,$B$4-B220,$B$4,$F$4)</f>
        <v>#NUM!</v>
      </c>
      <c r="F219" s="125" t="e">
        <f t="shared" si="11"/>
        <v>#NUM!</v>
      </c>
    </row>
    <row r="220" spans="1:6" x14ac:dyDescent="0.2">
      <c r="A220" s="119">
        <f t="shared" si="9"/>
        <v>216</v>
      </c>
      <c r="B220" s="120">
        <f t="shared" si="10"/>
        <v>-37</v>
      </c>
      <c r="C220" s="122">
        <f>Input!$D$8</f>
        <v>1116.2844429242596</v>
      </c>
      <c r="D220" s="131" t="e">
        <f>-PPMT(Input!$D$7/12,$B$4-B221,$B$4,$F$4,0)</f>
        <v>#NUM!</v>
      </c>
      <c r="E220" s="123" t="e">
        <f>-IPMT(Input!$D$7/12,$B$4-B221,$B$4,$F$4)</f>
        <v>#NUM!</v>
      </c>
      <c r="F220" s="126" t="e">
        <f t="shared" si="11"/>
        <v>#NUM!</v>
      </c>
    </row>
    <row r="221" spans="1:6" x14ac:dyDescent="0.2">
      <c r="A221" s="13">
        <f t="shared" si="9"/>
        <v>217</v>
      </c>
      <c r="B221" s="13">
        <f t="shared" si="10"/>
        <v>-38</v>
      </c>
      <c r="C221" s="122">
        <f>Input!$D$8</f>
        <v>1116.2844429242596</v>
      </c>
      <c r="D221" s="131" t="e">
        <f>-PPMT(Input!$D$7/12,$B$4-B222,$B$4,$F$4,0)</f>
        <v>#NUM!</v>
      </c>
      <c r="E221" s="123" t="e">
        <f>-IPMT(Input!$D$7/12,$B$4-B222,$B$4,$F$4)</f>
        <v>#NUM!</v>
      </c>
      <c r="F221" s="125" t="e">
        <f t="shared" si="11"/>
        <v>#NUM!</v>
      </c>
    </row>
    <row r="222" spans="1:6" x14ac:dyDescent="0.2">
      <c r="A222" s="13">
        <f t="shared" si="9"/>
        <v>218</v>
      </c>
      <c r="B222" s="13">
        <f t="shared" si="10"/>
        <v>-39</v>
      </c>
      <c r="C222" s="122">
        <f>Input!$D$8</f>
        <v>1116.2844429242596</v>
      </c>
      <c r="D222" s="131" t="e">
        <f>-PPMT(Input!$D$7/12,$B$4-B223,$B$4,$F$4,0)</f>
        <v>#NUM!</v>
      </c>
      <c r="E222" s="123" t="e">
        <f>-IPMT(Input!$D$7/12,$B$4-B223,$B$4,$F$4)</f>
        <v>#NUM!</v>
      </c>
      <c r="F222" s="125" t="e">
        <f t="shared" si="11"/>
        <v>#NUM!</v>
      </c>
    </row>
    <row r="223" spans="1:6" x14ac:dyDescent="0.2">
      <c r="A223" s="13">
        <f t="shared" si="9"/>
        <v>219</v>
      </c>
      <c r="B223" s="13">
        <f t="shared" si="10"/>
        <v>-40</v>
      </c>
      <c r="C223" s="122">
        <f>Input!$D$8</f>
        <v>1116.2844429242596</v>
      </c>
      <c r="D223" s="131" t="e">
        <f>-PPMT(Input!$D$7/12,$B$4-B224,$B$4,$F$4,0)</f>
        <v>#NUM!</v>
      </c>
      <c r="E223" s="123" t="e">
        <f>-IPMT(Input!$D$7/12,$B$4-B224,$B$4,$F$4)</f>
        <v>#NUM!</v>
      </c>
      <c r="F223" s="125" t="e">
        <f t="shared" si="11"/>
        <v>#NUM!</v>
      </c>
    </row>
    <row r="224" spans="1:6" x14ac:dyDescent="0.2">
      <c r="A224" s="13">
        <f t="shared" si="9"/>
        <v>220</v>
      </c>
      <c r="B224" s="13">
        <f t="shared" si="10"/>
        <v>-41</v>
      </c>
      <c r="C224" s="122">
        <f>Input!$D$8</f>
        <v>1116.2844429242596</v>
      </c>
      <c r="D224" s="131" t="e">
        <f>-PPMT(Input!$D$7/12,$B$4-B225,$B$4,$F$4,0)</f>
        <v>#NUM!</v>
      </c>
      <c r="E224" s="123" t="e">
        <f>-IPMT(Input!$D$7/12,$B$4-B225,$B$4,$F$4)</f>
        <v>#NUM!</v>
      </c>
      <c r="F224" s="125" t="e">
        <f t="shared" si="11"/>
        <v>#NUM!</v>
      </c>
    </row>
    <row r="225" spans="1:6" x14ac:dyDescent="0.2">
      <c r="A225" s="13">
        <f t="shared" si="9"/>
        <v>221</v>
      </c>
      <c r="B225" s="13">
        <f t="shared" si="10"/>
        <v>-42</v>
      </c>
      <c r="C225" s="122">
        <f>Input!$D$8</f>
        <v>1116.2844429242596</v>
      </c>
      <c r="D225" s="131" t="e">
        <f>-PPMT(Input!$D$7/12,$B$4-B226,$B$4,$F$4,0)</f>
        <v>#NUM!</v>
      </c>
      <c r="E225" s="123" t="e">
        <f>-IPMT(Input!$D$7/12,$B$4-B226,$B$4,$F$4)</f>
        <v>#NUM!</v>
      </c>
      <c r="F225" s="125" t="e">
        <f t="shared" si="11"/>
        <v>#NUM!</v>
      </c>
    </row>
    <row r="226" spans="1:6" x14ac:dyDescent="0.2">
      <c r="A226" s="13">
        <f t="shared" si="9"/>
        <v>222</v>
      </c>
      <c r="B226" s="13">
        <f t="shared" si="10"/>
        <v>-43</v>
      </c>
      <c r="C226" s="122">
        <f>Input!$D$8</f>
        <v>1116.2844429242596</v>
      </c>
      <c r="D226" s="131" t="e">
        <f>-PPMT(Input!$D$7/12,$B$4-B227,$B$4,$F$4,0)</f>
        <v>#NUM!</v>
      </c>
      <c r="E226" s="123" t="e">
        <f>-IPMT(Input!$D$7/12,$B$4-B227,$B$4,$F$4)</f>
        <v>#NUM!</v>
      </c>
      <c r="F226" s="125" t="e">
        <f t="shared" si="11"/>
        <v>#NUM!</v>
      </c>
    </row>
    <row r="227" spans="1:6" x14ac:dyDescent="0.2">
      <c r="A227" s="13">
        <f t="shared" si="9"/>
        <v>223</v>
      </c>
      <c r="B227" s="13">
        <f t="shared" si="10"/>
        <v>-44</v>
      </c>
      <c r="C227" s="122">
        <f>Input!$D$8</f>
        <v>1116.2844429242596</v>
      </c>
      <c r="D227" s="131" t="e">
        <f>-PPMT(Input!$D$7/12,$B$4-B228,$B$4,$F$4,0)</f>
        <v>#NUM!</v>
      </c>
      <c r="E227" s="123" t="e">
        <f>-IPMT(Input!$D$7/12,$B$4-B228,$B$4,$F$4)</f>
        <v>#NUM!</v>
      </c>
      <c r="F227" s="125" t="e">
        <f t="shared" si="11"/>
        <v>#NUM!</v>
      </c>
    </row>
    <row r="228" spans="1:6" x14ac:dyDescent="0.2">
      <c r="A228" s="13">
        <f t="shared" si="9"/>
        <v>224</v>
      </c>
      <c r="B228" s="13">
        <f t="shared" si="10"/>
        <v>-45</v>
      </c>
      <c r="C228" s="122">
        <f>Input!$D$8</f>
        <v>1116.2844429242596</v>
      </c>
      <c r="D228" s="131" t="e">
        <f>-PPMT(Input!$D$7/12,$B$4-B229,$B$4,$F$4,0)</f>
        <v>#NUM!</v>
      </c>
      <c r="E228" s="123" t="e">
        <f>-IPMT(Input!$D$7/12,$B$4-B229,$B$4,$F$4)</f>
        <v>#NUM!</v>
      </c>
      <c r="F228" s="125" t="e">
        <f t="shared" si="11"/>
        <v>#NUM!</v>
      </c>
    </row>
    <row r="229" spans="1:6" x14ac:dyDescent="0.2">
      <c r="A229" s="13">
        <f t="shared" si="9"/>
        <v>225</v>
      </c>
      <c r="B229" s="13">
        <f t="shared" si="10"/>
        <v>-46</v>
      </c>
      <c r="C229" s="122">
        <f>Input!$D$8</f>
        <v>1116.2844429242596</v>
      </c>
      <c r="D229" s="131" t="e">
        <f>-PPMT(Input!$D$7/12,$B$4-B230,$B$4,$F$4,0)</f>
        <v>#NUM!</v>
      </c>
      <c r="E229" s="123" t="e">
        <f>-IPMT(Input!$D$7/12,$B$4-B230,$B$4,$F$4)</f>
        <v>#NUM!</v>
      </c>
      <c r="F229" s="125" t="e">
        <f t="shared" si="11"/>
        <v>#NUM!</v>
      </c>
    </row>
    <row r="230" spans="1:6" x14ac:dyDescent="0.2">
      <c r="A230" s="13">
        <f t="shared" si="9"/>
        <v>226</v>
      </c>
      <c r="B230" s="13">
        <f t="shared" si="10"/>
        <v>-47</v>
      </c>
      <c r="C230" s="122">
        <f>Input!$D$8</f>
        <v>1116.2844429242596</v>
      </c>
      <c r="D230" s="131" t="e">
        <f>-PPMT(Input!$D$7/12,$B$4-B231,$B$4,$F$4,0)</f>
        <v>#NUM!</v>
      </c>
      <c r="E230" s="123" t="e">
        <f>-IPMT(Input!$D$7/12,$B$4-B231,$B$4,$F$4)</f>
        <v>#NUM!</v>
      </c>
      <c r="F230" s="125" t="e">
        <f t="shared" si="11"/>
        <v>#NUM!</v>
      </c>
    </row>
    <row r="231" spans="1:6" x14ac:dyDescent="0.2">
      <c r="A231" s="13">
        <f t="shared" si="9"/>
        <v>227</v>
      </c>
      <c r="B231" s="13">
        <f t="shared" si="10"/>
        <v>-48</v>
      </c>
      <c r="C231" s="122">
        <f>Input!$D$8</f>
        <v>1116.2844429242596</v>
      </c>
      <c r="D231" s="131" t="e">
        <f>-PPMT(Input!$D$7/12,$B$4-B232,$B$4,$F$4,0)</f>
        <v>#NUM!</v>
      </c>
      <c r="E231" s="123" t="e">
        <f>-IPMT(Input!$D$7/12,$B$4-B232,$B$4,$F$4)</f>
        <v>#NUM!</v>
      </c>
      <c r="F231" s="125" t="e">
        <f t="shared" si="11"/>
        <v>#NUM!</v>
      </c>
    </row>
    <row r="232" spans="1:6" x14ac:dyDescent="0.2">
      <c r="A232" s="119">
        <f t="shared" si="9"/>
        <v>228</v>
      </c>
      <c r="B232" s="120">
        <f t="shared" si="10"/>
        <v>-49</v>
      </c>
      <c r="C232" s="122">
        <f>Input!$D$8</f>
        <v>1116.2844429242596</v>
      </c>
      <c r="D232" s="131" t="e">
        <f>-PPMT(Input!$D$7/12,$B$4-B233,$B$4,$F$4,0)</f>
        <v>#NUM!</v>
      </c>
      <c r="E232" s="123" t="e">
        <f>-IPMT(Input!$D$7/12,$B$4-B233,$B$4,$F$4)</f>
        <v>#NUM!</v>
      </c>
      <c r="F232" s="126" t="e">
        <f t="shared" si="11"/>
        <v>#NUM!</v>
      </c>
    </row>
    <row r="233" spans="1:6" x14ac:dyDescent="0.2">
      <c r="A233" s="13">
        <f t="shared" si="9"/>
        <v>229</v>
      </c>
      <c r="B233" s="13">
        <f t="shared" si="10"/>
        <v>-50</v>
      </c>
      <c r="C233" s="122">
        <f>Input!$D$8</f>
        <v>1116.2844429242596</v>
      </c>
      <c r="D233" s="131" t="e">
        <f>-PPMT(Input!$D$7/12,$B$4-B234,$B$4,$F$4,0)</f>
        <v>#NUM!</v>
      </c>
      <c r="E233" s="123" t="e">
        <f>-IPMT(Input!$D$7/12,$B$4-B234,$B$4,$F$4)</f>
        <v>#NUM!</v>
      </c>
      <c r="F233" s="125" t="e">
        <f t="shared" si="11"/>
        <v>#NUM!</v>
      </c>
    </row>
    <row r="234" spans="1:6" x14ac:dyDescent="0.2">
      <c r="A234" s="13">
        <f t="shared" si="9"/>
        <v>230</v>
      </c>
      <c r="B234" s="13">
        <f t="shared" si="10"/>
        <v>-51</v>
      </c>
      <c r="C234" s="122">
        <f>Input!$D$8</f>
        <v>1116.2844429242596</v>
      </c>
      <c r="D234" s="131" t="e">
        <f>-PPMT(Input!$D$7/12,$B$4-B235,$B$4,$F$4,0)</f>
        <v>#NUM!</v>
      </c>
      <c r="E234" s="123" t="e">
        <f>-IPMT(Input!$D$7/12,$B$4-B235,$B$4,$F$4)</f>
        <v>#NUM!</v>
      </c>
      <c r="F234" s="125" t="e">
        <f t="shared" si="11"/>
        <v>#NUM!</v>
      </c>
    </row>
    <row r="235" spans="1:6" x14ac:dyDescent="0.2">
      <c r="A235" s="13">
        <f t="shared" si="9"/>
        <v>231</v>
      </c>
      <c r="B235" s="13">
        <f t="shared" si="10"/>
        <v>-52</v>
      </c>
      <c r="C235" s="122">
        <f>Input!$D$8</f>
        <v>1116.2844429242596</v>
      </c>
      <c r="D235" s="131" t="e">
        <f>-PPMT(Input!$D$7/12,$B$4-B236,$B$4,$F$4,0)</f>
        <v>#NUM!</v>
      </c>
      <c r="E235" s="123" t="e">
        <f>-IPMT(Input!$D$7/12,$B$4-B236,$B$4,$F$4)</f>
        <v>#NUM!</v>
      </c>
      <c r="F235" s="125" t="e">
        <f t="shared" si="11"/>
        <v>#NUM!</v>
      </c>
    </row>
    <row r="236" spans="1:6" x14ac:dyDescent="0.2">
      <c r="A236" s="13">
        <f t="shared" si="9"/>
        <v>232</v>
      </c>
      <c r="B236" s="13">
        <f t="shared" si="10"/>
        <v>-53</v>
      </c>
      <c r="C236" s="122">
        <f>Input!$D$8</f>
        <v>1116.2844429242596</v>
      </c>
      <c r="D236" s="131" t="e">
        <f>-PPMT(Input!$D$7/12,$B$4-B237,$B$4,$F$4,0)</f>
        <v>#NUM!</v>
      </c>
      <c r="E236" s="123" t="e">
        <f>-IPMT(Input!$D$7/12,$B$4-B237,$B$4,$F$4)</f>
        <v>#NUM!</v>
      </c>
      <c r="F236" s="125" t="e">
        <f t="shared" si="11"/>
        <v>#NUM!</v>
      </c>
    </row>
    <row r="237" spans="1:6" x14ac:dyDescent="0.2">
      <c r="A237" s="13">
        <f t="shared" si="9"/>
        <v>233</v>
      </c>
      <c r="B237" s="13">
        <f t="shared" si="10"/>
        <v>-54</v>
      </c>
      <c r="C237" s="122">
        <f>Input!$D$8</f>
        <v>1116.2844429242596</v>
      </c>
      <c r="D237" s="131" t="e">
        <f>-PPMT(Input!$D$7/12,$B$4-B238,$B$4,$F$4,0)</f>
        <v>#NUM!</v>
      </c>
      <c r="E237" s="123" t="e">
        <f>-IPMT(Input!$D$7/12,$B$4-B238,$B$4,$F$4)</f>
        <v>#NUM!</v>
      </c>
      <c r="F237" s="125" t="e">
        <f t="shared" si="11"/>
        <v>#NUM!</v>
      </c>
    </row>
    <row r="238" spans="1:6" x14ac:dyDescent="0.2">
      <c r="A238" s="13">
        <f t="shared" si="9"/>
        <v>234</v>
      </c>
      <c r="B238" s="13">
        <f t="shared" si="10"/>
        <v>-55</v>
      </c>
      <c r="C238" s="122">
        <f>Input!$D$8</f>
        <v>1116.2844429242596</v>
      </c>
      <c r="D238" s="131" t="e">
        <f>-PPMT(Input!$D$7/12,$B$4-B239,$B$4,$F$4,0)</f>
        <v>#NUM!</v>
      </c>
      <c r="E238" s="123" t="e">
        <f>-IPMT(Input!$D$7/12,$B$4-B239,$B$4,$F$4)</f>
        <v>#NUM!</v>
      </c>
      <c r="F238" s="125" t="e">
        <f t="shared" si="11"/>
        <v>#NUM!</v>
      </c>
    </row>
    <row r="239" spans="1:6" x14ac:dyDescent="0.2">
      <c r="A239" s="13">
        <f t="shared" si="9"/>
        <v>235</v>
      </c>
      <c r="B239" s="13">
        <f t="shared" si="10"/>
        <v>-56</v>
      </c>
      <c r="C239" s="122">
        <f>Input!$D$8</f>
        <v>1116.2844429242596</v>
      </c>
      <c r="D239" s="131" t="e">
        <f>-PPMT(Input!$D$7/12,$B$4-B240,$B$4,$F$4,0)</f>
        <v>#NUM!</v>
      </c>
      <c r="E239" s="123" t="e">
        <f>-IPMT(Input!$D$7/12,$B$4-B240,$B$4,$F$4)</f>
        <v>#NUM!</v>
      </c>
      <c r="F239" s="125" t="e">
        <f t="shared" si="11"/>
        <v>#NUM!</v>
      </c>
    </row>
    <row r="240" spans="1:6" x14ac:dyDescent="0.2">
      <c r="A240" s="13">
        <f t="shared" si="9"/>
        <v>236</v>
      </c>
      <c r="B240" s="13">
        <f t="shared" si="10"/>
        <v>-57</v>
      </c>
      <c r="C240" s="122">
        <f>Input!$D$8</f>
        <v>1116.2844429242596</v>
      </c>
      <c r="D240" s="131" t="e">
        <f>-PPMT(Input!$D$7/12,$B$4-B241,$B$4,$F$4,0)</f>
        <v>#NUM!</v>
      </c>
      <c r="E240" s="123" t="e">
        <f>-IPMT(Input!$D$7/12,$B$4-B241,$B$4,$F$4)</f>
        <v>#NUM!</v>
      </c>
      <c r="F240" s="125" t="e">
        <f t="shared" si="11"/>
        <v>#NUM!</v>
      </c>
    </row>
    <row r="241" spans="1:6" x14ac:dyDescent="0.2">
      <c r="A241" s="13">
        <f t="shared" si="9"/>
        <v>237</v>
      </c>
      <c r="B241" s="13">
        <f t="shared" si="10"/>
        <v>-58</v>
      </c>
      <c r="C241" s="122">
        <f>Input!$D$8</f>
        <v>1116.2844429242596</v>
      </c>
      <c r="D241" s="131" t="e">
        <f>-PPMT(Input!$D$7/12,$B$4-B242,$B$4,$F$4,0)</f>
        <v>#NUM!</v>
      </c>
      <c r="E241" s="123" t="e">
        <f>-IPMT(Input!$D$7/12,$B$4-B242,$B$4,$F$4)</f>
        <v>#NUM!</v>
      </c>
      <c r="F241" s="125" t="e">
        <f t="shared" si="11"/>
        <v>#NUM!</v>
      </c>
    </row>
    <row r="242" spans="1:6" x14ac:dyDescent="0.2">
      <c r="A242" s="13">
        <f t="shared" si="9"/>
        <v>238</v>
      </c>
      <c r="B242" s="13">
        <f t="shared" si="10"/>
        <v>-59</v>
      </c>
      <c r="C242" s="122">
        <f>Input!$D$8</f>
        <v>1116.2844429242596</v>
      </c>
      <c r="D242" s="131" t="e">
        <f>-PPMT(Input!$D$7/12,$B$4-B243,$B$4,$F$4,0)</f>
        <v>#NUM!</v>
      </c>
      <c r="E242" s="123" t="e">
        <f>-IPMT(Input!$D$7/12,$B$4-B243,$B$4,$F$4)</f>
        <v>#NUM!</v>
      </c>
      <c r="F242" s="125" t="e">
        <f t="shared" si="11"/>
        <v>#NUM!</v>
      </c>
    </row>
    <row r="243" spans="1:6" x14ac:dyDescent="0.2">
      <c r="A243" s="13">
        <f t="shared" si="9"/>
        <v>239</v>
      </c>
      <c r="B243" s="13">
        <f t="shared" si="10"/>
        <v>-60</v>
      </c>
      <c r="C243" s="122">
        <f>Input!$D$8</f>
        <v>1116.2844429242596</v>
      </c>
      <c r="D243" s="131" t="e">
        <f>-PPMT(Input!$D$7/12,$B$4-B244,$B$4,$F$4,0)</f>
        <v>#NUM!</v>
      </c>
      <c r="E243" s="123" t="e">
        <f>-IPMT(Input!$D$7/12,$B$4-B244,$B$4,$F$4)</f>
        <v>#NUM!</v>
      </c>
      <c r="F243" s="125" t="e">
        <f t="shared" si="11"/>
        <v>#NUM!</v>
      </c>
    </row>
    <row r="244" spans="1:6" x14ac:dyDescent="0.2">
      <c r="A244" s="119">
        <f t="shared" si="9"/>
        <v>240</v>
      </c>
      <c r="B244" s="120">
        <f t="shared" si="10"/>
        <v>-61</v>
      </c>
      <c r="C244" s="122">
        <f>Input!$D$8</f>
        <v>1116.2844429242596</v>
      </c>
      <c r="D244" s="131" t="e">
        <f>-PPMT(Input!$D$7/12,$B$4-B245,$B$4,$F$4,0)</f>
        <v>#NUM!</v>
      </c>
      <c r="E244" s="123" t="e">
        <f>-IPMT(Input!$D$7/12,$B$4-B245,$B$4,$F$4)</f>
        <v>#NUM!</v>
      </c>
      <c r="F244" s="126" t="e">
        <f t="shared" si="11"/>
        <v>#NUM!</v>
      </c>
    </row>
    <row r="245" spans="1:6" x14ac:dyDescent="0.2">
      <c r="A245" s="13">
        <f t="shared" si="9"/>
        <v>241</v>
      </c>
      <c r="B245" s="13">
        <f t="shared" si="10"/>
        <v>-62</v>
      </c>
      <c r="C245" s="122">
        <f>Input!$D$8</f>
        <v>1116.2844429242596</v>
      </c>
      <c r="D245" s="131" t="e">
        <f>-PPMT(Input!$D$7/12,$B$4-B246,$B$4,$F$4,0)</f>
        <v>#NUM!</v>
      </c>
      <c r="E245" s="123" t="e">
        <f>-IPMT(Input!$D$7/12,$B$4-B246,$B$4,$F$4)</f>
        <v>#NUM!</v>
      </c>
      <c r="F245" s="125" t="e">
        <f t="shared" si="11"/>
        <v>#NUM!</v>
      </c>
    </row>
    <row r="246" spans="1:6" x14ac:dyDescent="0.2">
      <c r="A246" s="13">
        <f t="shared" si="9"/>
        <v>242</v>
      </c>
      <c r="B246" s="13">
        <f t="shared" si="10"/>
        <v>-63</v>
      </c>
      <c r="C246" s="122">
        <f>Input!$D$8</f>
        <v>1116.2844429242596</v>
      </c>
      <c r="D246" s="131" t="e">
        <f>-PPMT(Input!$D$7/12,$B$4-B247,$B$4,$F$4,0)</f>
        <v>#NUM!</v>
      </c>
      <c r="E246" s="123" t="e">
        <f>-IPMT(Input!$D$7/12,$B$4-B247,$B$4,$F$4)</f>
        <v>#NUM!</v>
      </c>
      <c r="F246" s="125" t="e">
        <f t="shared" si="11"/>
        <v>#NUM!</v>
      </c>
    </row>
    <row r="247" spans="1:6" x14ac:dyDescent="0.2">
      <c r="A247" s="13">
        <f t="shared" si="9"/>
        <v>243</v>
      </c>
      <c r="B247" s="13">
        <f t="shared" si="10"/>
        <v>-64</v>
      </c>
      <c r="C247" s="122">
        <f>Input!$D$8</f>
        <v>1116.2844429242596</v>
      </c>
      <c r="D247" s="131" t="e">
        <f>-PPMT(Input!$D$7/12,$B$4-B248,$B$4,$F$4,0)</f>
        <v>#NUM!</v>
      </c>
      <c r="E247" s="123" t="e">
        <f>-IPMT(Input!$D$7/12,$B$4-B248,$B$4,$F$4)</f>
        <v>#NUM!</v>
      </c>
      <c r="F247" s="125" t="e">
        <f t="shared" si="11"/>
        <v>#NUM!</v>
      </c>
    </row>
    <row r="248" spans="1:6" x14ac:dyDescent="0.2">
      <c r="A248" s="13">
        <f t="shared" si="9"/>
        <v>244</v>
      </c>
      <c r="B248" s="13">
        <f t="shared" si="10"/>
        <v>-65</v>
      </c>
      <c r="C248" s="122">
        <f>Input!$D$8</f>
        <v>1116.2844429242596</v>
      </c>
      <c r="D248" s="131" t="e">
        <f>-PPMT(Input!$D$7/12,$B$4-B249,$B$4,$F$4,0)</f>
        <v>#NUM!</v>
      </c>
      <c r="E248" s="123" t="e">
        <f>-IPMT(Input!$D$7/12,$B$4-B249,$B$4,$F$4)</f>
        <v>#NUM!</v>
      </c>
      <c r="F248" s="125" t="e">
        <f t="shared" si="11"/>
        <v>#NUM!</v>
      </c>
    </row>
    <row r="249" spans="1:6" x14ac:dyDescent="0.2">
      <c r="A249" s="13">
        <f t="shared" si="9"/>
        <v>245</v>
      </c>
      <c r="B249" s="13">
        <f t="shared" si="10"/>
        <v>-66</v>
      </c>
      <c r="C249" s="122">
        <f>Input!$D$8</f>
        <v>1116.2844429242596</v>
      </c>
      <c r="D249" s="131" t="e">
        <f>-PPMT(Input!$D$7/12,$B$4-B250,$B$4,$F$4,0)</f>
        <v>#NUM!</v>
      </c>
      <c r="E249" s="123" t="e">
        <f>-IPMT(Input!$D$7/12,$B$4-B250,$B$4,$F$4)</f>
        <v>#NUM!</v>
      </c>
      <c r="F249" s="125" t="e">
        <f t="shared" si="11"/>
        <v>#NUM!</v>
      </c>
    </row>
    <row r="250" spans="1:6" x14ac:dyDescent="0.2">
      <c r="A250" s="13">
        <f t="shared" si="9"/>
        <v>246</v>
      </c>
      <c r="B250" s="13">
        <f t="shared" si="10"/>
        <v>-67</v>
      </c>
      <c r="C250" s="122">
        <f>Input!$D$8</f>
        <v>1116.2844429242596</v>
      </c>
      <c r="D250" s="131" t="e">
        <f>-PPMT(Input!$D$7/12,$B$4-B251,$B$4,$F$4,0)</f>
        <v>#NUM!</v>
      </c>
      <c r="E250" s="123" t="e">
        <f>-IPMT(Input!$D$7/12,$B$4-B251,$B$4,$F$4)</f>
        <v>#NUM!</v>
      </c>
      <c r="F250" s="125" t="e">
        <f t="shared" si="11"/>
        <v>#NUM!</v>
      </c>
    </row>
    <row r="251" spans="1:6" x14ac:dyDescent="0.2">
      <c r="A251" s="13">
        <f t="shared" si="9"/>
        <v>247</v>
      </c>
      <c r="B251" s="13">
        <f t="shared" si="10"/>
        <v>-68</v>
      </c>
      <c r="C251" s="122">
        <f>Input!$D$8</f>
        <v>1116.2844429242596</v>
      </c>
      <c r="D251" s="131" t="e">
        <f>-PPMT(Input!$D$7/12,$B$4-B252,$B$4,$F$4,0)</f>
        <v>#NUM!</v>
      </c>
      <c r="E251" s="123" t="e">
        <f>-IPMT(Input!$D$7/12,$B$4-B252,$B$4,$F$4)</f>
        <v>#NUM!</v>
      </c>
      <c r="F251" s="125" t="e">
        <f t="shared" si="11"/>
        <v>#NUM!</v>
      </c>
    </row>
    <row r="252" spans="1:6" x14ac:dyDescent="0.2">
      <c r="A252" s="13">
        <f t="shared" si="9"/>
        <v>248</v>
      </c>
      <c r="B252" s="13">
        <f t="shared" si="10"/>
        <v>-69</v>
      </c>
      <c r="C252" s="122">
        <f>Input!$D$8</f>
        <v>1116.2844429242596</v>
      </c>
      <c r="D252" s="131" t="e">
        <f>-PPMT(Input!$D$7/12,$B$4-B253,$B$4,$F$4,0)</f>
        <v>#NUM!</v>
      </c>
      <c r="E252" s="123" t="e">
        <f>-IPMT(Input!$D$7/12,$B$4-B253,$B$4,$F$4)</f>
        <v>#NUM!</v>
      </c>
      <c r="F252" s="125" t="e">
        <f t="shared" si="11"/>
        <v>#NUM!</v>
      </c>
    </row>
    <row r="253" spans="1:6" x14ac:dyDescent="0.2">
      <c r="A253" s="13">
        <f t="shared" si="9"/>
        <v>249</v>
      </c>
      <c r="B253" s="13">
        <f t="shared" si="10"/>
        <v>-70</v>
      </c>
      <c r="C253" s="122">
        <f>Input!$D$8</f>
        <v>1116.2844429242596</v>
      </c>
      <c r="D253" s="131" t="e">
        <f>-PPMT(Input!$D$7/12,$B$4-B254,$B$4,$F$4,0)</f>
        <v>#NUM!</v>
      </c>
      <c r="E253" s="123" t="e">
        <f>-IPMT(Input!$D$7/12,$B$4-B254,$B$4,$F$4)</f>
        <v>#NUM!</v>
      </c>
      <c r="F253" s="125" t="e">
        <f t="shared" si="11"/>
        <v>#NUM!</v>
      </c>
    </row>
    <row r="254" spans="1:6" x14ac:dyDescent="0.2">
      <c r="A254" s="13">
        <f t="shared" si="9"/>
        <v>250</v>
      </c>
      <c r="B254" s="13">
        <f t="shared" si="10"/>
        <v>-71</v>
      </c>
      <c r="C254" s="122">
        <f>Input!$D$8</f>
        <v>1116.2844429242596</v>
      </c>
      <c r="D254" s="131" t="e">
        <f>-PPMT(Input!$D$7/12,$B$4-B255,$B$4,$F$4,0)</f>
        <v>#NUM!</v>
      </c>
      <c r="E254" s="123" t="e">
        <f>-IPMT(Input!$D$7/12,$B$4-B255,$B$4,$F$4)</f>
        <v>#NUM!</v>
      </c>
      <c r="F254" s="125" t="e">
        <f t="shared" si="11"/>
        <v>#NUM!</v>
      </c>
    </row>
    <row r="255" spans="1:6" x14ac:dyDescent="0.2">
      <c r="A255" s="13">
        <f t="shared" si="9"/>
        <v>251</v>
      </c>
      <c r="B255" s="13">
        <f t="shared" si="10"/>
        <v>-72</v>
      </c>
      <c r="C255" s="122">
        <f>Input!$D$8</f>
        <v>1116.2844429242596</v>
      </c>
      <c r="D255" s="131" t="e">
        <f>-PPMT(Input!$D$7/12,$B$4-B256,$B$4,$F$4,0)</f>
        <v>#NUM!</v>
      </c>
      <c r="E255" s="123" t="e">
        <f>-IPMT(Input!$D$7/12,$B$4-B256,$B$4,$F$4)</f>
        <v>#NUM!</v>
      </c>
      <c r="F255" s="125" t="e">
        <f t="shared" si="11"/>
        <v>#NUM!</v>
      </c>
    </row>
    <row r="256" spans="1:6" x14ac:dyDescent="0.2">
      <c r="A256" s="119">
        <f t="shared" si="9"/>
        <v>252</v>
      </c>
      <c r="B256" s="120">
        <f t="shared" si="10"/>
        <v>-73</v>
      </c>
      <c r="C256" s="122">
        <f>Input!$D$8</f>
        <v>1116.2844429242596</v>
      </c>
      <c r="D256" s="131" t="e">
        <f>-PPMT(Input!$D$7/12,$B$4-B257,$B$4,$F$4,0)</f>
        <v>#NUM!</v>
      </c>
      <c r="E256" s="123" t="e">
        <f>-IPMT(Input!$D$7/12,$B$4-B257,$B$4,$F$4)</f>
        <v>#NUM!</v>
      </c>
      <c r="F256" s="126" t="e">
        <f t="shared" si="11"/>
        <v>#NUM!</v>
      </c>
    </row>
    <row r="257" spans="1:6" x14ac:dyDescent="0.2">
      <c r="A257" s="13">
        <f t="shared" si="9"/>
        <v>253</v>
      </c>
      <c r="B257" s="13">
        <f t="shared" si="10"/>
        <v>-74</v>
      </c>
      <c r="C257" s="122">
        <f>Input!$D$8</f>
        <v>1116.2844429242596</v>
      </c>
      <c r="D257" s="131" t="e">
        <f>-PPMT(Input!$D$7/12,$B$4-B258,$B$4,$F$4,0)</f>
        <v>#NUM!</v>
      </c>
      <c r="E257" s="123" t="e">
        <f>-IPMT(Input!$D$7/12,$B$4-B258,$B$4,$F$4)</f>
        <v>#NUM!</v>
      </c>
      <c r="F257" s="125" t="e">
        <f t="shared" si="11"/>
        <v>#NUM!</v>
      </c>
    </row>
    <row r="258" spans="1:6" x14ac:dyDescent="0.2">
      <c r="A258" s="13">
        <f t="shared" si="9"/>
        <v>254</v>
      </c>
      <c r="B258" s="13">
        <f t="shared" si="10"/>
        <v>-75</v>
      </c>
      <c r="C258" s="122">
        <f>Input!$D$8</f>
        <v>1116.2844429242596</v>
      </c>
      <c r="D258" s="131" t="e">
        <f>-PPMT(Input!$D$7/12,$B$4-B259,$B$4,$F$4,0)</f>
        <v>#NUM!</v>
      </c>
      <c r="E258" s="123" t="e">
        <f>-IPMT(Input!$D$7/12,$B$4-B259,$B$4,$F$4)</f>
        <v>#NUM!</v>
      </c>
      <c r="F258" s="125" t="e">
        <f t="shared" si="11"/>
        <v>#NUM!</v>
      </c>
    </row>
    <row r="259" spans="1:6" x14ac:dyDescent="0.2">
      <c r="A259" s="13">
        <f t="shared" si="9"/>
        <v>255</v>
      </c>
      <c r="B259" s="13">
        <f t="shared" si="10"/>
        <v>-76</v>
      </c>
      <c r="C259" s="122">
        <f>Input!$D$8</f>
        <v>1116.2844429242596</v>
      </c>
      <c r="D259" s="131" t="e">
        <f>-PPMT(Input!$D$7/12,$B$4-B260,$B$4,$F$4,0)</f>
        <v>#NUM!</v>
      </c>
      <c r="E259" s="123" t="e">
        <f>-IPMT(Input!$D$7/12,$B$4-B260,$B$4,$F$4)</f>
        <v>#NUM!</v>
      </c>
      <c r="F259" s="125" t="e">
        <f t="shared" si="11"/>
        <v>#NUM!</v>
      </c>
    </row>
    <row r="260" spans="1:6" x14ac:dyDescent="0.2">
      <c r="A260" s="13">
        <f t="shared" si="9"/>
        <v>256</v>
      </c>
      <c r="B260" s="13">
        <f t="shared" si="10"/>
        <v>-77</v>
      </c>
      <c r="C260" s="122">
        <f>Input!$D$8</f>
        <v>1116.2844429242596</v>
      </c>
      <c r="D260" s="131" t="e">
        <f>-PPMT(Input!$D$7/12,$B$4-B261,$B$4,$F$4,0)</f>
        <v>#NUM!</v>
      </c>
      <c r="E260" s="123" t="e">
        <f>-IPMT(Input!$D$7/12,$B$4-B261,$B$4,$F$4)</f>
        <v>#NUM!</v>
      </c>
      <c r="F260" s="125" t="e">
        <f t="shared" si="11"/>
        <v>#NUM!</v>
      </c>
    </row>
    <row r="261" spans="1:6" x14ac:dyDescent="0.2">
      <c r="A261" s="13">
        <f t="shared" ref="A261:A324" si="12">$B$4-B261</f>
        <v>257</v>
      </c>
      <c r="B261" s="13">
        <f t="shared" ref="B261:B324" si="13">B260-1</f>
        <v>-78</v>
      </c>
      <c r="C261" s="122">
        <f>Input!$D$8</f>
        <v>1116.2844429242596</v>
      </c>
      <c r="D261" s="131" t="e">
        <f>-PPMT(Input!$D$7/12,$B$4-B262,$B$4,$F$4,0)</f>
        <v>#NUM!</v>
      </c>
      <c r="E261" s="123" t="e">
        <f>-IPMT(Input!$D$7/12,$B$4-B262,$B$4,$F$4)</f>
        <v>#NUM!</v>
      </c>
      <c r="F261" s="125" t="e">
        <f t="shared" ref="F261:F324" si="14">F260-D260</f>
        <v>#NUM!</v>
      </c>
    </row>
    <row r="262" spans="1:6" x14ac:dyDescent="0.2">
      <c r="A262" s="13">
        <f t="shared" si="12"/>
        <v>258</v>
      </c>
      <c r="B262" s="13">
        <f t="shared" si="13"/>
        <v>-79</v>
      </c>
      <c r="C262" s="122">
        <f>Input!$D$8</f>
        <v>1116.2844429242596</v>
      </c>
      <c r="D262" s="131" t="e">
        <f>-PPMT(Input!$D$7/12,$B$4-B263,$B$4,$F$4,0)</f>
        <v>#NUM!</v>
      </c>
      <c r="E262" s="123" t="e">
        <f>-IPMT(Input!$D$7/12,$B$4-B263,$B$4,$F$4)</f>
        <v>#NUM!</v>
      </c>
      <c r="F262" s="125" t="e">
        <f t="shared" si="14"/>
        <v>#NUM!</v>
      </c>
    </row>
    <row r="263" spans="1:6" x14ac:dyDescent="0.2">
      <c r="A263" s="13">
        <f t="shared" si="12"/>
        <v>259</v>
      </c>
      <c r="B263" s="13">
        <f t="shared" si="13"/>
        <v>-80</v>
      </c>
      <c r="C263" s="122">
        <f>Input!$D$8</f>
        <v>1116.2844429242596</v>
      </c>
      <c r="D263" s="131" t="e">
        <f>-PPMT(Input!$D$7/12,$B$4-B264,$B$4,$F$4,0)</f>
        <v>#NUM!</v>
      </c>
      <c r="E263" s="123" t="e">
        <f>-IPMT(Input!$D$7/12,$B$4-B264,$B$4,$F$4)</f>
        <v>#NUM!</v>
      </c>
      <c r="F263" s="125" t="e">
        <f t="shared" si="14"/>
        <v>#NUM!</v>
      </c>
    </row>
    <row r="264" spans="1:6" x14ac:dyDescent="0.2">
      <c r="A264" s="13">
        <f t="shared" si="12"/>
        <v>260</v>
      </c>
      <c r="B264" s="13">
        <f t="shared" si="13"/>
        <v>-81</v>
      </c>
      <c r="C264" s="122">
        <f>Input!$D$8</f>
        <v>1116.2844429242596</v>
      </c>
      <c r="D264" s="131" t="e">
        <f>-PPMT(Input!$D$7/12,$B$4-B265,$B$4,$F$4,0)</f>
        <v>#NUM!</v>
      </c>
      <c r="E264" s="123" t="e">
        <f>-IPMT(Input!$D$7/12,$B$4-B265,$B$4,$F$4)</f>
        <v>#NUM!</v>
      </c>
      <c r="F264" s="125" t="e">
        <f t="shared" si="14"/>
        <v>#NUM!</v>
      </c>
    </row>
    <row r="265" spans="1:6" x14ac:dyDescent="0.2">
      <c r="A265" s="13">
        <f t="shared" si="12"/>
        <v>261</v>
      </c>
      <c r="B265" s="13">
        <f t="shared" si="13"/>
        <v>-82</v>
      </c>
      <c r="C265" s="122">
        <f>Input!$D$8</f>
        <v>1116.2844429242596</v>
      </c>
      <c r="D265" s="131" t="e">
        <f>-PPMT(Input!$D$7/12,$B$4-B266,$B$4,$F$4,0)</f>
        <v>#NUM!</v>
      </c>
      <c r="E265" s="123" t="e">
        <f>-IPMT(Input!$D$7/12,$B$4-B266,$B$4,$F$4)</f>
        <v>#NUM!</v>
      </c>
      <c r="F265" s="125" t="e">
        <f t="shared" si="14"/>
        <v>#NUM!</v>
      </c>
    </row>
    <row r="266" spans="1:6" x14ac:dyDescent="0.2">
      <c r="A266" s="13">
        <f t="shared" si="12"/>
        <v>262</v>
      </c>
      <c r="B266" s="13">
        <f t="shared" si="13"/>
        <v>-83</v>
      </c>
      <c r="C266" s="122">
        <f>Input!$D$8</f>
        <v>1116.2844429242596</v>
      </c>
      <c r="D266" s="131" t="e">
        <f>-PPMT(Input!$D$7/12,$B$4-B267,$B$4,$F$4,0)</f>
        <v>#NUM!</v>
      </c>
      <c r="E266" s="123" t="e">
        <f>-IPMT(Input!$D$7/12,$B$4-B267,$B$4,$F$4)</f>
        <v>#NUM!</v>
      </c>
      <c r="F266" s="125" t="e">
        <f t="shared" si="14"/>
        <v>#NUM!</v>
      </c>
    </row>
    <row r="267" spans="1:6" x14ac:dyDescent="0.2">
      <c r="A267" s="13">
        <f t="shared" si="12"/>
        <v>263</v>
      </c>
      <c r="B267" s="13">
        <f t="shared" si="13"/>
        <v>-84</v>
      </c>
      <c r="C267" s="122">
        <f>Input!$D$8</f>
        <v>1116.2844429242596</v>
      </c>
      <c r="D267" s="131" t="e">
        <f>-PPMT(Input!$D$7/12,$B$4-B268,$B$4,$F$4,0)</f>
        <v>#NUM!</v>
      </c>
      <c r="E267" s="123" t="e">
        <f>-IPMT(Input!$D$7/12,$B$4-B268,$B$4,$F$4)</f>
        <v>#NUM!</v>
      </c>
      <c r="F267" s="125" t="e">
        <f t="shared" si="14"/>
        <v>#NUM!</v>
      </c>
    </row>
    <row r="268" spans="1:6" x14ac:dyDescent="0.2">
      <c r="A268" s="119">
        <f t="shared" si="12"/>
        <v>264</v>
      </c>
      <c r="B268" s="120">
        <f t="shared" si="13"/>
        <v>-85</v>
      </c>
      <c r="C268" s="122">
        <f>Input!$D$8</f>
        <v>1116.2844429242596</v>
      </c>
      <c r="D268" s="131" t="e">
        <f>-PPMT(Input!$D$7/12,$B$4-B269,$B$4,$F$4,0)</f>
        <v>#NUM!</v>
      </c>
      <c r="E268" s="123" t="e">
        <f>-IPMT(Input!$D$7/12,$B$4-B269,$B$4,$F$4)</f>
        <v>#NUM!</v>
      </c>
      <c r="F268" s="126" t="e">
        <f t="shared" si="14"/>
        <v>#NUM!</v>
      </c>
    </row>
    <row r="269" spans="1:6" x14ac:dyDescent="0.2">
      <c r="A269" s="13">
        <f t="shared" si="12"/>
        <v>265</v>
      </c>
      <c r="B269" s="13">
        <f t="shared" si="13"/>
        <v>-86</v>
      </c>
      <c r="C269" s="122">
        <f>Input!$D$8</f>
        <v>1116.2844429242596</v>
      </c>
      <c r="D269" s="131" t="e">
        <f>-PPMT(Input!$D$7/12,$B$4-B270,$B$4,$F$4,0)</f>
        <v>#NUM!</v>
      </c>
      <c r="E269" s="123" t="e">
        <f>-IPMT(Input!$D$7/12,$B$4-B270,$B$4,$F$4)</f>
        <v>#NUM!</v>
      </c>
      <c r="F269" s="125" t="e">
        <f t="shared" si="14"/>
        <v>#NUM!</v>
      </c>
    </row>
    <row r="270" spans="1:6" x14ac:dyDescent="0.2">
      <c r="A270" s="13">
        <f t="shared" si="12"/>
        <v>266</v>
      </c>
      <c r="B270" s="13">
        <f t="shared" si="13"/>
        <v>-87</v>
      </c>
      <c r="C270" s="122">
        <f>Input!$D$8</f>
        <v>1116.2844429242596</v>
      </c>
      <c r="D270" s="131" t="e">
        <f>-PPMT(Input!$D$7/12,$B$4-B271,$B$4,$F$4,0)</f>
        <v>#NUM!</v>
      </c>
      <c r="E270" s="123" t="e">
        <f>-IPMT(Input!$D$7/12,$B$4-B271,$B$4,$F$4)</f>
        <v>#NUM!</v>
      </c>
      <c r="F270" s="125" t="e">
        <f t="shared" si="14"/>
        <v>#NUM!</v>
      </c>
    </row>
    <row r="271" spans="1:6" x14ac:dyDescent="0.2">
      <c r="A271" s="13">
        <f t="shared" si="12"/>
        <v>267</v>
      </c>
      <c r="B271" s="13">
        <f t="shared" si="13"/>
        <v>-88</v>
      </c>
      <c r="C271" s="122">
        <f>Input!$D$8</f>
        <v>1116.2844429242596</v>
      </c>
      <c r="D271" s="131" t="e">
        <f>-PPMT(Input!$D$7/12,$B$4-B272,$B$4,$F$4,0)</f>
        <v>#NUM!</v>
      </c>
      <c r="E271" s="123" t="e">
        <f>-IPMT(Input!$D$7/12,$B$4-B272,$B$4,$F$4)</f>
        <v>#NUM!</v>
      </c>
      <c r="F271" s="125" t="e">
        <f t="shared" si="14"/>
        <v>#NUM!</v>
      </c>
    </row>
    <row r="272" spans="1:6" x14ac:dyDescent="0.2">
      <c r="A272" s="13">
        <f t="shared" si="12"/>
        <v>268</v>
      </c>
      <c r="B272" s="13">
        <f t="shared" si="13"/>
        <v>-89</v>
      </c>
      <c r="C272" s="122">
        <f>Input!$D$8</f>
        <v>1116.2844429242596</v>
      </c>
      <c r="D272" s="131" t="e">
        <f>-PPMT(Input!$D$7/12,$B$4-B273,$B$4,$F$4,0)</f>
        <v>#NUM!</v>
      </c>
      <c r="E272" s="123" t="e">
        <f>-IPMT(Input!$D$7/12,$B$4-B273,$B$4,$F$4)</f>
        <v>#NUM!</v>
      </c>
      <c r="F272" s="125" t="e">
        <f t="shared" si="14"/>
        <v>#NUM!</v>
      </c>
    </row>
    <row r="273" spans="1:6" x14ac:dyDescent="0.2">
      <c r="A273" s="13">
        <f t="shared" si="12"/>
        <v>269</v>
      </c>
      <c r="B273" s="13">
        <f t="shared" si="13"/>
        <v>-90</v>
      </c>
      <c r="C273" s="122">
        <f>Input!$D$8</f>
        <v>1116.2844429242596</v>
      </c>
      <c r="D273" s="131" t="e">
        <f>-PPMT(Input!$D$7/12,$B$4-B274,$B$4,$F$4,0)</f>
        <v>#NUM!</v>
      </c>
      <c r="E273" s="123" t="e">
        <f>-IPMT(Input!$D$7/12,$B$4-B274,$B$4,$F$4)</f>
        <v>#NUM!</v>
      </c>
      <c r="F273" s="125" t="e">
        <f t="shared" si="14"/>
        <v>#NUM!</v>
      </c>
    </row>
    <row r="274" spans="1:6" x14ac:dyDescent="0.2">
      <c r="A274" s="13">
        <f t="shared" si="12"/>
        <v>270</v>
      </c>
      <c r="B274" s="13">
        <f t="shared" si="13"/>
        <v>-91</v>
      </c>
      <c r="C274" s="122">
        <f>Input!$D$8</f>
        <v>1116.2844429242596</v>
      </c>
      <c r="D274" s="131" t="e">
        <f>-PPMT(Input!$D$7/12,$B$4-B275,$B$4,$F$4,0)</f>
        <v>#NUM!</v>
      </c>
      <c r="E274" s="123" t="e">
        <f>-IPMT(Input!$D$7/12,$B$4-B275,$B$4,$F$4)</f>
        <v>#NUM!</v>
      </c>
      <c r="F274" s="125" t="e">
        <f t="shared" si="14"/>
        <v>#NUM!</v>
      </c>
    </row>
    <row r="275" spans="1:6" x14ac:dyDescent="0.2">
      <c r="A275" s="13">
        <f t="shared" si="12"/>
        <v>271</v>
      </c>
      <c r="B275" s="13">
        <f t="shared" si="13"/>
        <v>-92</v>
      </c>
      <c r="C275" s="122">
        <f>Input!$D$8</f>
        <v>1116.2844429242596</v>
      </c>
      <c r="D275" s="131" t="e">
        <f>-PPMT(Input!$D$7/12,$B$4-B276,$B$4,$F$4,0)</f>
        <v>#NUM!</v>
      </c>
      <c r="E275" s="123" t="e">
        <f>-IPMT(Input!$D$7/12,$B$4-B276,$B$4,$F$4)</f>
        <v>#NUM!</v>
      </c>
      <c r="F275" s="125" t="e">
        <f t="shared" si="14"/>
        <v>#NUM!</v>
      </c>
    </row>
    <row r="276" spans="1:6" x14ac:dyDescent="0.2">
      <c r="A276" s="13">
        <f t="shared" si="12"/>
        <v>272</v>
      </c>
      <c r="B276" s="13">
        <f t="shared" si="13"/>
        <v>-93</v>
      </c>
      <c r="C276" s="122">
        <f>Input!$D$8</f>
        <v>1116.2844429242596</v>
      </c>
      <c r="D276" s="131" t="e">
        <f>-PPMT(Input!$D$7/12,$B$4-B277,$B$4,$F$4,0)</f>
        <v>#NUM!</v>
      </c>
      <c r="E276" s="123" t="e">
        <f>-IPMT(Input!$D$7/12,$B$4-B277,$B$4,$F$4)</f>
        <v>#NUM!</v>
      </c>
      <c r="F276" s="125" t="e">
        <f t="shared" si="14"/>
        <v>#NUM!</v>
      </c>
    </row>
    <row r="277" spans="1:6" x14ac:dyDescent="0.2">
      <c r="A277" s="13">
        <f t="shared" si="12"/>
        <v>273</v>
      </c>
      <c r="B277" s="13">
        <f t="shared" si="13"/>
        <v>-94</v>
      </c>
      <c r="C277" s="122">
        <f>Input!$D$8</f>
        <v>1116.2844429242596</v>
      </c>
      <c r="D277" s="131" t="e">
        <f>-PPMT(Input!$D$7/12,$B$4-B278,$B$4,$F$4,0)</f>
        <v>#NUM!</v>
      </c>
      <c r="E277" s="123" t="e">
        <f>-IPMT(Input!$D$7/12,$B$4-B278,$B$4,$F$4)</f>
        <v>#NUM!</v>
      </c>
      <c r="F277" s="125" t="e">
        <f t="shared" si="14"/>
        <v>#NUM!</v>
      </c>
    </row>
    <row r="278" spans="1:6" x14ac:dyDescent="0.2">
      <c r="A278" s="13">
        <f t="shared" si="12"/>
        <v>274</v>
      </c>
      <c r="B278" s="13">
        <f t="shared" si="13"/>
        <v>-95</v>
      </c>
      <c r="C278" s="122">
        <f>Input!$D$8</f>
        <v>1116.2844429242596</v>
      </c>
      <c r="D278" s="131" t="e">
        <f>-PPMT(Input!$D$7/12,$B$4-B279,$B$4,$F$4,0)</f>
        <v>#NUM!</v>
      </c>
      <c r="E278" s="123" t="e">
        <f>-IPMT(Input!$D$7/12,$B$4-B279,$B$4,$F$4)</f>
        <v>#NUM!</v>
      </c>
      <c r="F278" s="125" t="e">
        <f t="shared" si="14"/>
        <v>#NUM!</v>
      </c>
    </row>
    <row r="279" spans="1:6" x14ac:dyDescent="0.2">
      <c r="A279" s="13">
        <f t="shared" si="12"/>
        <v>275</v>
      </c>
      <c r="B279" s="13">
        <f t="shared" si="13"/>
        <v>-96</v>
      </c>
      <c r="C279" s="122">
        <f>Input!$D$8</f>
        <v>1116.2844429242596</v>
      </c>
      <c r="D279" s="131" t="e">
        <f>-PPMT(Input!$D$7/12,$B$4-B280,$B$4,$F$4,0)</f>
        <v>#NUM!</v>
      </c>
      <c r="E279" s="123" t="e">
        <f>-IPMT(Input!$D$7/12,$B$4-B280,$B$4,$F$4)</f>
        <v>#NUM!</v>
      </c>
      <c r="F279" s="125" t="e">
        <f t="shared" si="14"/>
        <v>#NUM!</v>
      </c>
    </row>
    <row r="280" spans="1:6" x14ac:dyDescent="0.2">
      <c r="A280" s="119">
        <f t="shared" si="12"/>
        <v>276</v>
      </c>
      <c r="B280" s="120">
        <f t="shared" si="13"/>
        <v>-97</v>
      </c>
      <c r="C280" s="122">
        <f>Input!$D$8</f>
        <v>1116.2844429242596</v>
      </c>
      <c r="D280" s="131" t="e">
        <f>-PPMT(Input!$D$7/12,$B$4-B281,$B$4,$F$4,0)</f>
        <v>#NUM!</v>
      </c>
      <c r="E280" s="123" t="e">
        <f>-IPMT(Input!$D$7/12,$B$4-B281,$B$4,$F$4)</f>
        <v>#NUM!</v>
      </c>
      <c r="F280" s="126" t="e">
        <f t="shared" si="14"/>
        <v>#NUM!</v>
      </c>
    </row>
    <row r="281" spans="1:6" x14ac:dyDescent="0.2">
      <c r="A281" s="13">
        <f t="shared" si="12"/>
        <v>277</v>
      </c>
      <c r="B281" s="13">
        <f t="shared" si="13"/>
        <v>-98</v>
      </c>
      <c r="C281" s="122">
        <f>Input!$D$8</f>
        <v>1116.2844429242596</v>
      </c>
      <c r="D281" s="131" t="e">
        <f>-PPMT(Input!$D$7/12,$B$4-B282,$B$4,$F$4,0)</f>
        <v>#NUM!</v>
      </c>
      <c r="E281" s="123" t="e">
        <f>-IPMT(Input!$D$7/12,$B$4-B282,$B$4,$F$4)</f>
        <v>#NUM!</v>
      </c>
      <c r="F281" s="125" t="e">
        <f t="shared" si="14"/>
        <v>#NUM!</v>
      </c>
    </row>
    <row r="282" spans="1:6" x14ac:dyDescent="0.2">
      <c r="A282" s="13">
        <f t="shared" si="12"/>
        <v>278</v>
      </c>
      <c r="B282" s="13">
        <f t="shared" si="13"/>
        <v>-99</v>
      </c>
      <c r="C282" s="122">
        <f>Input!$D$8</f>
        <v>1116.2844429242596</v>
      </c>
      <c r="D282" s="131" t="e">
        <f>-PPMT(Input!$D$7/12,$B$4-B283,$B$4,$F$4,0)</f>
        <v>#NUM!</v>
      </c>
      <c r="E282" s="123" t="e">
        <f>-IPMT(Input!$D$7/12,$B$4-B283,$B$4,$F$4)</f>
        <v>#NUM!</v>
      </c>
      <c r="F282" s="125" t="e">
        <f t="shared" si="14"/>
        <v>#NUM!</v>
      </c>
    </row>
    <row r="283" spans="1:6" x14ac:dyDescent="0.2">
      <c r="A283" s="13">
        <f t="shared" si="12"/>
        <v>279</v>
      </c>
      <c r="B283" s="13">
        <f t="shared" si="13"/>
        <v>-100</v>
      </c>
      <c r="C283" s="122">
        <f>Input!$D$8</f>
        <v>1116.2844429242596</v>
      </c>
      <c r="D283" s="131" t="e">
        <f>-PPMT(Input!$D$7/12,$B$4-B284,$B$4,$F$4,0)</f>
        <v>#NUM!</v>
      </c>
      <c r="E283" s="123" t="e">
        <f>-IPMT(Input!$D$7/12,$B$4-B284,$B$4,$F$4)</f>
        <v>#NUM!</v>
      </c>
      <c r="F283" s="125" t="e">
        <f t="shared" si="14"/>
        <v>#NUM!</v>
      </c>
    </row>
    <row r="284" spans="1:6" x14ac:dyDescent="0.2">
      <c r="A284" s="13">
        <f t="shared" si="12"/>
        <v>280</v>
      </c>
      <c r="B284" s="13">
        <f t="shared" si="13"/>
        <v>-101</v>
      </c>
      <c r="C284" s="122">
        <f>Input!$D$8</f>
        <v>1116.2844429242596</v>
      </c>
      <c r="D284" s="131" t="e">
        <f>-PPMT(Input!$D$7/12,$B$4-B285,$B$4,$F$4,0)</f>
        <v>#NUM!</v>
      </c>
      <c r="E284" s="123" t="e">
        <f>-IPMT(Input!$D$7/12,$B$4-B285,$B$4,$F$4)</f>
        <v>#NUM!</v>
      </c>
      <c r="F284" s="125" t="e">
        <f t="shared" si="14"/>
        <v>#NUM!</v>
      </c>
    </row>
    <row r="285" spans="1:6" x14ac:dyDescent="0.2">
      <c r="A285" s="13">
        <f t="shared" si="12"/>
        <v>281</v>
      </c>
      <c r="B285" s="13">
        <f t="shared" si="13"/>
        <v>-102</v>
      </c>
      <c r="C285" s="122">
        <f>Input!$D$8</f>
        <v>1116.2844429242596</v>
      </c>
      <c r="D285" s="131" t="e">
        <f>-PPMT(Input!$D$7/12,$B$4-B286,$B$4,$F$4,0)</f>
        <v>#NUM!</v>
      </c>
      <c r="E285" s="123" t="e">
        <f>-IPMT(Input!$D$7/12,$B$4-B286,$B$4,$F$4)</f>
        <v>#NUM!</v>
      </c>
      <c r="F285" s="125" t="e">
        <f t="shared" si="14"/>
        <v>#NUM!</v>
      </c>
    </row>
    <row r="286" spans="1:6" x14ac:dyDescent="0.2">
      <c r="A286" s="13">
        <f t="shared" si="12"/>
        <v>282</v>
      </c>
      <c r="B286" s="13">
        <f t="shared" si="13"/>
        <v>-103</v>
      </c>
      <c r="C286" s="122">
        <f>Input!$D$8</f>
        <v>1116.2844429242596</v>
      </c>
      <c r="D286" s="131" t="e">
        <f>-PPMT(Input!$D$7/12,$B$4-B287,$B$4,$F$4,0)</f>
        <v>#NUM!</v>
      </c>
      <c r="E286" s="123" t="e">
        <f>-IPMT(Input!$D$7/12,$B$4-B287,$B$4,$F$4)</f>
        <v>#NUM!</v>
      </c>
      <c r="F286" s="125" t="e">
        <f t="shared" si="14"/>
        <v>#NUM!</v>
      </c>
    </row>
    <row r="287" spans="1:6" x14ac:dyDescent="0.2">
      <c r="A287" s="13">
        <f t="shared" si="12"/>
        <v>283</v>
      </c>
      <c r="B287" s="13">
        <f t="shared" si="13"/>
        <v>-104</v>
      </c>
      <c r="C287" s="122">
        <f>Input!$D$8</f>
        <v>1116.2844429242596</v>
      </c>
      <c r="D287" s="131" t="e">
        <f>-PPMT(Input!$D$7/12,$B$4-B288,$B$4,$F$4,0)</f>
        <v>#NUM!</v>
      </c>
      <c r="E287" s="123" t="e">
        <f>-IPMT(Input!$D$7/12,$B$4-B288,$B$4,$F$4)</f>
        <v>#NUM!</v>
      </c>
      <c r="F287" s="125" t="e">
        <f t="shared" si="14"/>
        <v>#NUM!</v>
      </c>
    </row>
    <row r="288" spans="1:6" x14ac:dyDescent="0.2">
      <c r="A288" s="13">
        <f t="shared" si="12"/>
        <v>284</v>
      </c>
      <c r="B288" s="13">
        <f t="shared" si="13"/>
        <v>-105</v>
      </c>
      <c r="C288" s="122">
        <f>Input!$D$8</f>
        <v>1116.2844429242596</v>
      </c>
      <c r="D288" s="131" t="e">
        <f>-PPMT(Input!$D$7/12,$B$4-B289,$B$4,$F$4,0)</f>
        <v>#NUM!</v>
      </c>
      <c r="E288" s="123" t="e">
        <f>-IPMT(Input!$D$7/12,$B$4-B289,$B$4,$F$4)</f>
        <v>#NUM!</v>
      </c>
      <c r="F288" s="125" t="e">
        <f t="shared" si="14"/>
        <v>#NUM!</v>
      </c>
    </row>
    <row r="289" spans="1:6" x14ac:dyDescent="0.2">
      <c r="A289" s="13">
        <f t="shared" si="12"/>
        <v>285</v>
      </c>
      <c r="B289" s="13">
        <f t="shared" si="13"/>
        <v>-106</v>
      </c>
      <c r="C289" s="122">
        <f>Input!$D$8</f>
        <v>1116.2844429242596</v>
      </c>
      <c r="D289" s="131" t="e">
        <f>-PPMT(Input!$D$7/12,$B$4-B290,$B$4,$F$4,0)</f>
        <v>#NUM!</v>
      </c>
      <c r="E289" s="123" t="e">
        <f>-IPMT(Input!$D$7/12,$B$4-B290,$B$4,$F$4)</f>
        <v>#NUM!</v>
      </c>
      <c r="F289" s="125" t="e">
        <f t="shared" si="14"/>
        <v>#NUM!</v>
      </c>
    </row>
    <row r="290" spans="1:6" x14ac:dyDescent="0.2">
      <c r="A290" s="13">
        <f t="shared" si="12"/>
        <v>286</v>
      </c>
      <c r="B290" s="13">
        <f t="shared" si="13"/>
        <v>-107</v>
      </c>
      <c r="C290" s="122">
        <f>Input!$D$8</f>
        <v>1116.2844429242596</v>
      </c>
      <c r="D290" s="131" t="e">
        <f>-PPMT(Input!$D$7/12,$B$4-B291,$B$4,$F$4,0)</f>
        <v>#NUM!</v>
      </c>
      <c r="E290" s="123" t="e">
        <f>-IPMT(Input!$D$7/12,$B$4-B291,$B$4,$F$4)</f>
        <v>#NUM!</v>
      </c>
      <c r="F290" s="125" t="e">
        <f t="shared" si="14"/>
        <v>#NUM!</v>
      </c>
    </row>
    <row r="291" spans="1:6" x14ac:dyDescent="0.2">
      <c r="A291" s="13">
        <f t="shared" si="12"/>
        <v>287</v>
      </c>
      <c r="B291" s="13">
        <f t="shared" si="13"/>
        <v>-108</v>
      </c>
      <c r="C291" s="122">
        <f>Input!$D$8</f>
        <v>1116.2844429242596</v>
      </c>
      <c r="D291" s="131" t="e">
        <f>-PPMT(Input!$D$7/12,$B$4-B292,$B$4,$F$4,0)</f>
        <v>#NUM!</v>
      </c>
      <c r="E291" s="123" t="e">
        <f>-IPMT(Input!$D$7/12,$B$4-B292,$B$4,$F$4)</f>
        <v>#NUM!</v>
      </c>
      <c r="F291" s="125" t="e">
        <f t="shared" si="14"/>
        <v>#NUM!</v>
      </c>
    </row>
    <row r="292" spans="1:6" x14ac:dyDescent="0.2">
      <c r="A292" s="119">
        <f t="shared" si="12"/>
        <v>288</v>
      </c>
      <c r="B292" s="120">
        <f t="shared" si="13"/>
        <v>-109</v>
      </c>
      <c r="C292" s="122">
        <f>Input!$D$8</f>
        <v>1116.2844429242596</v>
      </c>
      <c r="D292" s="131" t="e">
        <f>-PPMT(Input!$D$7/12,$B$4-B293,$B$4,$F$4,0)</f>
        <v>#NUM!</v>
      </c>
      <c r="E292" s="123" t="e">
        <f>-IPMT(Input!$D$7/12,$B$4-B293,$B$4,$F$4)</f>
        <v>#NUM!</v>
      </c>
      <c r="F292" s="126" t="e">
        <f t="shared" si="14"/>
        <v>#NUM!</v>
      </c>
    </row>
    <row r="293" spans="1:6" x14ac:dyDescent="0.2">
      <c r="A293" s="13">
        <f t="shared" si="12"/>
        <v>289</v>
      </c>
      <c r="B293" s="13">
        <f t="shared" si="13"/>
        <v>-110</v>
      </c>
      <c r="C293" s="122">
        <f>Input!$D$8</f>
        <v>1116.2844429242596</v>
      </c>
      <c r="D293" s="131" t="e">
        <f>-PPMT(Input!$D$7/12,$B$4-B294,$B$4,$F$4,0)</f>
        <v>#NUM!</v>
      </c>
      <c r="E293" s="123" t="e">
        <f>-IPMT(Input!$D$7/12,$B$4-B294,$B$4,$F$4)</f>
        <v>#NUM!</v>
      </c>
      <c r="F293" s="125" t="e">
        <f t="shared" si="14"/>
        <v>#NUM!</v>
      </c>
    </row>
    <row r="294" spans="1:6" x14ac:dyDescent="0.2">
      <c r="A294" s="13">
        <f t="shared" si="12"/>
        <v>290</v>
      </c>
      <c r="B294" s="13">
        <f t="shared" si="13"/>
        <v>-111</v>
      </c>
      <c r="C294" s="122">
        <f>Input!$D$8</f>
        <v>1116.2844429242596</v>
      </c>
      <c r="D294" s="131" t="e">
        <f>-PPMT(Input!$D$7/12,$B$4-B295,$B$4,$F$4,0)</f>
        <v>#NUM!</v>
      </c>
      <c r="E294" s="123" t="e">
        <f>-IPMT(Input!$D$7/12,$B$4-B295,$B$4,$F$4)</f>
        <v>#NUM!</v>
      </c>
      <c r="F294" s="125" t="e">
        <f t="shared" si="14"/>
        <v>#NUM!</v>
      </c>
    </row>
    <row r="295" spans="1:6" x14ac:dyDescent="0.2">
      <c r="A295" s="13">
        <f t="shared" si="12"/>
        <v>291</v>
      </c>
      <c r="B295" s="13">
        <f t="shared" si="13"/>
        <v>-112</v>
      </c>
      <c r="C295" s="122">
        <f>Input!$D$8</f>
        <v>1116.2844429242596</v>
      </c>
      <c r="D295" s="131" t="e">
        <f>-PPMT(Input!$D$7/12,$B$4-B296,$B$4,$F$4,0)</f>
        <v>#NUM!</v>
      </c>
      <c r="E295" s="123" t="e">
        <f>-IPMT(Input!$D$7/12,$B$4-B296,$B$4,$F$4)</f>
        <v>#NUM!</v>
      </c>
      <c r="F295" s="125" t="e">
        <f t="shared" si="14"/>
        <v>#NUM!</v>
      </c>
    </row>
    <row r="296" spans="1:6" x14ac:dyDescent="0.2">
      <c r="A296" s="13">
        <f t="shared" si="12"/>
        <v>292</v>
      </c>
      <c r="B296" s="13">
        <f t="shared" si="13"/>
        <v>-113</v>
      </c>
      <c r="C296" s="122">
        <f>Input!$D$8</f>
        <v>1116.2844429242596</v>
      </c>
      <c r="D296" s="131" t="e">
        <f>-PPMT(Input!$D$7/12,$B$4-B297,$B$4,$F$4,0)</f>
        <v>#NUM!</v>
      </c>
      <c r="E296" s="123" t="e">
        <f>-IPMT(Input!$D$7/12,$B$4-B297,$B$4,$F$4)</f>
        <v>#NUM!</v>
      </c>
      <c r="F296" s="125" t="e">
        <f t="shared" si="14"/>
        <v>#NUM!</v>
      </c>
    </row>
    <row r="297" spans="1:6" x14ac:dyDescent="0.2">
      <c r="A297" s="13">
        <f t="shared" si="12"/>
        <v>293</v>
      </c>
      <c r="B297" s="13">
        <f t="shared" si="13"/>
        <v>-114</v>
      </c>
      <c r="C297" s="122">
        <f>Input!$D$8</f>
        <v>1116.2844429242596</v>
      </c>
      <c r="D297" s="131" t="e">
        <f>-PPMT(Input!$D$7/12,$B$4-B298,$B$4,$F$4,0)</f>
        <v>#NUM!</v>
      </c>
      <c r="E297" s="123" t="e">
        <f>-IPMT(Input!$D$7/12,$B$4-B298,$B$4,$F$4)</f>
        <v>#NUM!</v>
      </c>
      <c r="F297" s="125" t="e">
        <f t="shared" si="14"/>
        <v>#NUM!</v>
      </c>
    </row>
    <row r="298" spans="1:6" x14ac:dyDescent="0.2">
      <c r="A298" s="13">
        <f t="shared" si="12"/>
        <v>294</v>
      </c>
      <c r="B298" s="13">
        <f t="shared" si="13"/>
        <v>-115</v>
      </c>
      <c r="C298" s="122">
        <f>Input!$D$8</f>
        <v>1116.2844429242596</v>
      </c>
      <c r="D298" s="131" t="e">
        <f>-PPMT(Input!$D$7/12,$B$4-B299,$B$4,$F$4,0)</f>
        <v>#NUM!</v>
      </c>
      <c r="E298" s="123" t="e">
        <f>-IPMT(Input!$D$7/12,$B$4-B299,$B$4,$F$4)</f>
        <v>#NUM!</v>
      </c>
      <c r="F298" s="125" t="e">
        <f t="shared" si="14"/>
        <v>#NUM!</v>
      </c>
    </row>
    <row r="299" spans="1:6" x14ac:dyDescent="0.2">
      <c r="A299" s="13">
        <f t="shared" si="12"/>
        <v>295</v>
      </c>
      <c r="B299" s="13">
        <f t="shared" si="13"/>
        <v>-116</v>
      </c>
      <c r="C299" s="122">
        <f>Input!$D$8</f>
        <v>1116.2844429242596</v>
      </c>
      <c r="D299" s="131" t="e">
        <f>-PPMT(Input!$D$7/12,$B$4-B300,$B$4,$F$4,0)</f>
        <v>#NUM!</v>
      </c>
      <c r="E299" s="123" t="e">
        <f>-IPMT(Input!$D$7/12,$B$4-B300,$B$4,$F$4)</f>
        <v>#NUM!</v>
      </c>
      <c r="F299" s="125" t="e">
        <f t="shared" si="14"/>
        <v>#NUM!</v>
      </c>
    </row>
    <row r="300" spans="1:6" x14ac:dyDescent="0.2">
      <c r="A300" s="13">
        <f t="shared" si="12"/>
        <v>296</v>
      </c>
      <c r="B300" s="13">
        <f t="shared" si="13"/>
        <v>-117</v>
      </c>
      <c r="C300" s="122">
        <f>Input!$D$8</f>
        <v>1116.2844429242596</v>
      </c>
      <c r="D300" s="131" t="e">
        <f>-PPMT(Input!$D$7/12,$B$4-B301,$B$4,$F$4,0)</f>
        <v>#NUM!</v>
      </c>
      <c r="E300" s="123" t="e">
        <f>-IPMT(Input!$D$7/12,$B$4-B301,$B$4,$F$4)</f>
        <v>#NUM!</v>
      </c>
      <c r="F300" s="125" t="e">
        <f t="shared" si="14"/>
        <v>#NUM!</v>
      </c>
    </row>
    <row r="301" spans="1:6" x14ac:dyDescent="0.2">
      <c r="A301" s="13">
        <f t="shared" si="12"/>
        <v>297</v>
      </c>
      <c r="B301" s="13">
        <f t="shared" si="13"/>
        <v>-118</v>
      </c>
      <c r="C301" s="122">
        <f>Input!$D$8</f>
        <v>1116.2844429242596</v>
      </c>
      <c r="D301" s="131" t="e">
        <f>-PPMT(Input!$D$7/12,$B$4-B302,$B$4,$F$4,0)</f>
        <v>#NUM!</v>
      </c>
      <c r="E301" s="123" t="e">
        <f>-IPMT(Input!$D$7/12,$B$4-B302,$B$4,$F$4)</f>
        <v>#NUM!</v>
      </c>
      <c r="F301" s="125" t="e">
        <f t="shared" si="14"/>
        <v>#NUM!</v>
      </c>
    </row>
    <row r="302" spans="1:6" x14ac:dyDescent="0.2">
      <c r="A302" s="13">
        <f t="shared" si="12"/>
        <v>298</v>
      </c>
      <c r="B302" s="13">
        <f t="shared" si="13"/>
        <v>-119</v>
      </c>
      <c r="C302" s="122">
        <f>Input!$D$8</f>
        <v>1116.2844429242596</v>
      </c>
      <c r="D302" s="131" t="e">
        <f>-PPMT(Input!$D$7/12,$B$4-B303,$B$4,$F$4,0)</f>
        <v>#NUM!</v>
      </c>
      <c r="E302" s="123" t="e">
        <f>-IPMT(Input!$D$7/12,$B$4-B303,$B$4,$F$4)</f>
        <v>#NUM!</v>
      </c>
      <c r="F302" s="125" t="e">
        <f t="shared" si="14"/>
        <v>#NUM!</v>
      </c>
    </row>
    <row r="303" spans="1:6" x14ac:dyDescent="0.2">
      <c r="A303" s="13">
        <f t="shared" si="12"/>
        <v>299</v>
      </c>
      <c r="B303" s="13">
        <f t="shared" si="13"/>
        <v>-120</v>
      </c>
      <c r="C303" s="122">
        <f>Input!$D$8</f>
        <v>1116.2844429242596</v>
      </c>
      <c r="D303" s="131" t="e">
        <f>-PPMT(Input!$D$7/12,$B$4-B304,$B$4,$F$4,0)</f>
        <v>#NUM!</v>
      </c>
      <c r="E303" s="123" t="e">
        <f>-IPMT(Input!$D$7/12,$B$4-B304,$B$4,$F$4)</f>
        <v>#NUM!</v>
      </c>
      <c r="F303" s="125" t="e">
        <f t="shared" si="14"/>
        <v>#NUM!</v>
      </c>
    </row>
    <row r="304" spans="1:6" x14ac:dyDescent="0.2">
      <c r="A304" s="119">
        <f t="shared" si="12"/>
        <v>300</v>
      </c>
      <c r="B304" s="120">
        <f t="shared" si="13"/>
        <v>-121</v>
      </c>
      <c r="C304" s="122">
        <f>Input!$D$8</f>
        <v>1116.2844429242596</v>
      </c>
      <c r="D304" s="131" t="e">
        <f>-PPMT(Input!$D$7/12,$B$4-B305,$B$4,$F$4,0)</f>
        <v>#NUM!</v>
      </c>
      <c r="E304" s="123" t="e">
        <f>-IPMT(Input!$D$7/12,$B$4-B305,$B$4,$F$4)</f>
        <v>#NUM!</v>
      </c>
      <c r="F304" s="126" t="e">
        <f t="shared" si="14"/>
        <v>#NUM!</v>
      </c>
    </row>
    <row r="305" spans="1:6" x14ac:dyDescent="0.2">
      <c r="A305" s="13">
        <f t="shared" si="12"/>
        <v>301</v>
      </c>
      <c r="B305" s="13">
        <f t="shared" si="13"/>
        <v>-122</v>
      </c>
      <c r="C305" s="122">
        <f>Input!$D$8</f>
        <v>1116.2844429242596</v>
      </c>
      <c r="D305" s="131" t="e">
        <f>-PPMT(Input!$D$7/12,$B$4-B306,$B$4,$F$4,0)</f>
        <v>#NUM!</v>
      </c>
      <c r="E305" s="123" t="e">
        <f>-IPMT(Input!$D$7/12,$B$4-B306,$B$4,$F$4)</f>
        <v>#NUM!</v>
      </c>
      <c r="F305" s="125" t="e">
        <f t="shared" si="14"/>
        <v>#NUM!</v>
      </c>
    </row>
    <row r="306" spans="1:6" x14ac:dyDescent="0.2">
      <c r="A306" s="13">
        <f t="shared" si="12"/>
        <v>302</v>
      </c>
      <c r="B306" s="13">
        <f t="shared" si="13"/>
        <v>-123</v>
      </c>
      <c r="C306" s="122">
        <f>Input!$D$8</f>
        <v>1116.2844429242596</v>
      </c>
      <c r="D306" s="131" t="e">
        <f>-PPMT(Input!$D$7/12,$B$4-B307,$B$4,$F$4,0)</f>
        <v>#NUM!</v>
      </c>
      <c r="E306" s="123" t="e">
        <f>-IPMT(Input!$D$7/12,$B$4-B307,$B$4,$F$4)</f>
        <v>#NUM!</v>
      </c>
      <c r="F306" s="125" t="e">
        <f t="shared" si="14"/>
        <v>#NUM!</v>
      </c>
    </row>
    <row r="307" spans="1:6" x14ac:dyDescent="0.2">
      <c r="A307" s="13">
        <f t="shared" si="12"/>
        <v>303</v>
      </c>
      <c r="B307" s="13">
        <f t="shared" si="13"/>
        <v>-124</v>
      </c>
      <c r="C307" s="122">
        <f>Input!$D$8</f>
        <v>1116.2844429242596</v>
      </c>
      <c r="D307" s="131" t="e">
        <f>-PPMT(Input!$D$7/12,$B$4-B308,$B$4,$F$4,0)</f>
        <v>#NUM!</v>
      </c>
      <c r="E307" s="123" t="e">
        <f>-IPMT(Input!$D$7/12,$B$4-B308,$B$4,$F$4)</f>
        <v>#NUM!</v>
      </c>
      <c r="F307" s="125" t="e">
        <f t="shared" si="14"/>
        <v>#NUM!</v>
      </c>
    </row>
    <row r="308" spans="1:6" x14ac:dyDescent="0.2">
      <c r="A308" s="13">
        <f t="shared" si="12"/>
        <v>304</v>
      </c>
      <c r="B308" s="13">
        <f t="shared" si="13"/>
        <v>-125</v>
      </c>
      <c r="C308" s="122">
        <f>Input!$D$8</f>
        <v>1116.2844429242596</v>
      </c>
      <c r="D308" s="131" t="e">
        <f>-PPMT(Input!$D$7/12,$B$4-B309,$B$4,$F$4,0)</f>
        <v>#NUM!</v>
      </c>
      <c r="E308" s="123" t="e">
        <f>-IPMT(Input!$D$7/12,$B$4-B309,$B$4,$F$4)</f>
        <v>#NUM!</v>
      </c>
      <c r="F308" s="125" t="e">
        <f t="shared" si="14"/>
        <v>#NUM!</v>
      </c>
    </row>
    <row r="309" spans="1:6" x14ac:dyDescent="0.2">
      <c r="A309" s="13">
        <f t="shared" si="12"/>
        <v>305</v>
      </c>
      <c r="B309" s="13">
        <f t="shared" si="13"/>
        <v>-126</v>
      </c>
      <c r="C309" s="122">
        <f>Input!$D$8</f>
        <v>1116.2844429242596</v>
      </c>
      <c r="D309" s="131" t="e">
        <f>-PPMT(Input!$D$7/12,$B$4-B310,$B$4,$F$4,0)</f>
        <v>#NUM!</v>
      </c>
      <c r="E309" s="123" t="e">
        <f>-IPMT(Input!$D$7/12,$B$4-B310,$B$4,$F$4)</f>
        <v>#NUM!</v>
      </c>
      <c r="F309" s="125" t="e">
        <f t="shared" si="14"/>
        <v>#NUM!</v>
      </c>
    </row>
    <row r="310" spans="1:6" x14ac:dyDescent="0.2">
      <c r="A310" s="13">
        <f t="shared" si="12"/>
        <v>306</v>
      </c>
      <c r="B310" s="13">
        <f t="shared" si="13"/>
        <v>-127</v>
      </c>
      <c r="C310" s="122">
        <f>Input!$D$8</f>
        <v>1116.2844429242596</v>
      </c>
      <c r="D310" s="131" t="e">
        <f>-PPMT(Input!$D$7/12,$B$4-B311,$B$4,$F$4,0)</f>
        <v>#NUM!</v>
      </c>
      <c r="E310" s="123" t="e">
        <f>-IPMT(Input!$D$7/12,$B$4-B311,$B$4,$F$4)</f>
        <v>#NUM!</v>
      </c>
      <c r="F310" s="125" t="e">
        <f t="shared" si="14"/>
        <v>#NUM!</v>
      </c>
    </row>
    <row r="311" spans="1:6" x14ac:dyDescent="0.2">
      <c r="A311" s="13">
        <f t="shared" si="12"/>
        <v>307</v>
      </c>
      <c r="B311" s="13">
        <f t="shared" si="13"/>
        <v>-128</v>
      </c>
      <c r="C311" s="122">
        <f>Input!$D$8</f>
        <v>1116.2844429242596</v>
      </c>
      <c r="D311" s="131" t="e">
        <f>-PPMT(Input!$D$7/12,$B$4-B312,$B$4,$F$4,0)</f>
        <v>#NUM!</v>
      </c>
      <c r="E311" s="123" t="e">
        <f>-IPMT(Input!$D$7/12,$B$4-B312,$B$4,$F$4)</f>
        <v>#NUM!</v>
      </c>
      <c r="F311" s="125" t="e">
        <f t="shared" si="14"/>
        <v>#NUM!</v>
      </c>
    </row>
    <row r="312" spans="1:6" x14ac:dyDescent="0.2">
      <c r="A312" s="13">
        <f t="shared" si="12"/>
        <v>308</v>
      </c>
      <c r="B312" s="13">
        <f t="shared" si="13"/>
        <v>-129</v>
      </c>
      <c r="C312" s="122">
        <f>Input!$D$8</f>
        <v>1116.2844429242596</v>
      </c>
      <c r="D312" s="131" t="e">
        <f>-PPMT(Input!$D$7/12,$B$4-B313,$B$4,$F$4,0)</f>
        <v>#NUM!</v>
      </c>
      <c r="E312" s="123" t="e">
        <f>-IPMT(Input!$D$7/12,$B$4-B313,$B$4,$F$4)</f>
        <v>#NUM!</v>
      </c>
      <c r="F312" s="125" t="e">
        <f t="shared" si="14"/>
        <v>#NUM!</v>
      </c>
    </row>
    <row r="313" spans="1:6" x14ac:dyDescent="0.2">
      <c r="A313" s="13">
        <f t="shared" si="12"/>
        <v>309</v>
      </c>
      <c r="B313" s="13">
        <f t="shared" si="13"/>
        <v>-130</v>
      </c>
      <c r="C313" s="122">
        <f>Input!$D$8</f>
        <v>1116.2844429242596</v>
      </c>
      <c r="D313" s="131" t="e">
        <f>-PPMT(Input!$D$7/12,$B$4-B314,$B$4,$F$4,0)</f>
        <v>#NUM!</v>
      </c>
      <c r="E313" s="123" t="e">
        <f>-IPMT(Input!$D$7/12,$B$4-B314,$B$4,$F$4)</f>
        <v>#NUM!</v>
      </c>
      <c r="F313" s="125" t="e">
        <f t="shared" si="14"/>
        <v>#NUM!</v>
      </c>
    </row>
    <row r="314" spans="1:6" x14ac:dyDescent="0.2">
      <c r="A314" s="13">
        <f t="shared" si="12"/>
        <v>310</v>
      </c>
      <c r="B314" s="13">
        <f t="shared" si="13"/>
        <v>-131</v>
      </c>
      <c r="C314" s="122">
        <f>Input!$D$8</f>
        <v>1116.2844429242596</v>
      </c>
      <c r="D314" s="131" t="e">
        <f>-PPMT(Input!$D$7/12,$B$4-B315,$B$4,$F$4,0)</f>
        <v>#NUM!</v>
      </c>
      <c r="E314" s="123" t="e">
        <f>-IPMT(Input!$D$7/12,$B$4-B315,$B$4,$F$4)</f>
        <v>#NUM!</v>
      </c>
      <c r="F314" s="125" t="e">
        <f t="shared" si="14"/>
        <v>#NUM!</v>
      </c>
    </row>
    <row r="315" spans="1:6" x14ac:dyDescent="0.2">
      <c r="A315" s="13">
        <f t="shared" si="12"/>
        <v>311</v>
      </c>
      <c r="B315" s="13">
        <f t="shared" si="13"/>
        <v>-132</v>
      </c>
      <c r="C315" s="122">
        <f>Input!$D$8</f>
        <v>1116.2844429242596</v>
      </c>
      <c r="D315" s="131" t="e">
        <f>-PPMT(Input!$D$7/12,$B$4-B316,$B$4,$F$4,0)</f>
        <v>#NUM!</v>
      </c>
      <c r="E315" s="123" t="e">
        <f>-IPMT(Input!$D$7/12,$B$4-B316,$B$4,$F$4)</f>
        <v>#NUM!</v>
      </c>
      <c r="F315" s="125" t="e">
        <f t="shared" si="14"/>
        <v>#NUM!</v>
      </c>
    </row>
    <row r="316" spans="1:6" x14ac:dyDescent="0.2">
      <c r="A316" s="119">
        <f t="shared" si="12"/>
        <v>312</v>
      </c>
      <c r="B316" s="120">
        <f t="shared" si="13"/>
        <v>-133</v>
      </c>
      <c r="C316" s="122">
        <f>Input!$D$8</f>
        <v>1116.2844429242596</v>
      </c>
      <c r="D316" s="131" t="e">
        <f>-PPMT(Input!$D$7/12,$B$4-B317,$B$4,$F$4,0)</f>
        <v>#NUM!</v>
      </c>
      <c r="E316" s="123" t="e">
        <f>-IPMT(Input!$D$7/12,$B$4-B317,$B$4,$F$4)</f>
        <v>#NUM!</v>
      </c>
      <c r="F316" s="126" t="e">
        <f t="shared" si="14"/>
        <v>#NUM!</v>
      </c>
    </row>
    <row r="317" spans="1:6" x14ac:dyDescent="0.2">
      <c r="A317" s="13">
        <f t="shared" si="12"/>
        <v>313</v>
      </c>
      <c r="B317" s="13">
        <f t="shared" si="13"/>
        <v>-134</v>
      </c>
      <c r="C317" s="122">
        <f>Input!$D$8</f>
        <v>1116.2844429242596</v>
      </c>
      <c r="D317" s="131" t="e">
        <f>-PPMT(Input!$D$7/12,$B$4-B318,$B$4,$F$4,0)</f>
        <v>#NUM!</v>
      </c>
      <c r="E317" s="123" t="e">
        <f>-IPMT(Input!$D$7/12,$B$4-B318,$B$4,$F$4)</f>
        <v>#NUM!</v>
      </c>
      <c r="F317" s="125" t="e">
        <f t="shared" si="14"/>
        <v>#NUM!</v>
      </c>
    </row>
    <row r="318" spans="1:6" x14ac:dyDescent="0.2">
      <c r="A318" s="13">
        <f t="shared" si="12"/>
        <v>314</v>
      </c>
      <c r="B318" s="13">
        <f t="shared" si="13"/>
        <v>-135</v>
      </c>
      <c r="C318" s="122">
        <f>Input!$D$8</f>
        <v>1116.2844429242596</v>
      </c>
      <c r="D318" s="131" t="e">
        <f>-PPMT(Input!$D$7/12,$B$4-B319,$B$4,$F$4,0)</f>
        <v>#NUM!</v>
      </c>
      <c r="E318" s="123" t="e">
        <f>-IPMT(Input!$D$7/12,$B$4-B319,$B$4,$F$4)</f>
        <v>#NUM!</v>
      </c>
      <c r="F318" s="125" t="e">
        <f t="shared" si="14"/>
        <v>#NUM!</v>
      </c>
    </row>
    <row r="319" spans="1:6" x14ac:dyDescent="0.2">
      <c r="A319" s="13">
        <f t="shared" si="12"/>
        <v>315</v>
      </c>
      <c r="B319" s="13">
        <f t="shared" si="13"/>
        <v>-136</v>
      </c>
      <c r="C319" s="122">
        <f>Input!$D$8</f>
        <v>1116.2844429242596</v>
      </c>
      <c r="D319" s="131" t="e">
        <f>-PPMT(Input!$D$7/12,$B$4-B320,$B$4,$F$4,0)</f>
        <v>#NUM!</v>
      </c>
      <c r="E319" s="123" t="e">
        <f>-IPMT(Input!$D$7/12,$B$4-B320,$B$4,$F$4)</f>
        <v>#NUM!</v>
      </c>
      <c r="F319" s="125" t="e">
        <f t="shared" si="14"/>
        <v>#NUM!</v>
      </c>
    </row>
    <row r="320" spans="1:6" x14ac:dyDescent="0.2">
      <c r="A320" s="13">
        <f t="shared" si="12"/>
        <v>316</v>
      </c>
      <c r="B320" s="13">
        <f t="shared" si="13"/>
        <v>-137</v>
      </c>
      <c r="C320" s="122">
        <f>Input!$D$8</f>
        <v>1116.2844429242596</v>
      </c>
      <c r="D320" s="131" t="e">
        <f>-PPMT(Input!$D$7/12,$B$4-B321,$B$4,$F$4,0)</f>
        <v>#NUM!</v>
      </c>
      <c r="E320" s="123" t="e">
        <f>-IPMT(Input!$D$7/12,$B$4-B321,$B$4,$F$4)</f>
        <v>#NUM!</v>
      </c>
      <c r="F320" s="125" t="e">
        <f t="shared" si="14"/>
        <v>#NUM!</v>
      </c>
    </row>
    <row r="321" spans="1:6" x14ac:dyDescent="0.2">
      <c r="A321" s="13">
        <f t="shared" si="12"/>
        <v>317</v>
      </c>
      <c r="B321" s="13">
        <f t="shared" si="13"/>
        <v>-138</v>
      </c>
      <c r="C321" s="122">
        <f>Input!$D$8</f>
        <v>1116.2844429242596</v>
      </c>
      <c r="D321" s="131" t="e">
        <f>-PPMT(Input!$D$7/12,$B$4-B322,$B$4,$F$4,0)</f>
        <v>#NUM!</v>
      </c>
      <c r="E321" s="123" t="e">
        <f>-IPMT(Input!$D$7/12,$B$4-B322,$B$4,$F$4)</f>
        <v>#NUM!</v>
      </c>
      <c r="F321" s="125" t="e">
        <f t="shared" si="14"/>
        <v>#NUM!</v>
      </c>
    </row>
    <row r="322" spans="1:6" x14ac:dyDescent="0.2">
      <c r="A322" s="13">
        <f t="shared" si="12"/>
        <v>318</v>
      </c>
      <c r="B322" s="13">
        <f t="shared" si="13"/>
        <v>-139</v>
      </c>
      <c r="C322" s="122">
        <f>Input!$D$8</f>
        <v>1116.2844429242596</v>
      </c>
      <c r="D322" s="131" t="e">
        <f>-PPMT(Input!$D$7/12,$B$4-B323,$B$4,$F$4,0)</f>
        <v>#NUM!</v>
      </c>
      <c r="E322" s="123" t="e">
        <f>-IPMT(Input!$D$7/12,$B$4-B323,$B$4,$F$4)</f>
        <v>#NUM!</v>
      </c>
      <c r="F322" s="125" t="e">
        <f t="shared" si="14"/>
        <v>#NUM!</v>
      </c>
    </row>
    <row r="323" spans="1:6" x14ac:dyDescent="0.2">
      <c r="A323" s="13">
        <f t="shared" si="12"/>
        <v>319</v>
      </c>
      <c r="B323" s="13">
        <f t="shared" si="13"/>
        <v>-140</v>
      </c>
      <c r="C323" s="122">
        <f>Input!$D$8</f>
        <v>1116.2844429242596</v>
      </c>
      <c r="D323" s="131" t="e">
        <f>-PPMT(Input!$D$7/12,$B$4-B324,$B$4,$F$4,0)</f>
        <v>#NUM!</v>
      </c>
      <c r="E323" s="123" t="e">
        <f>-IPMT(Input!$D$7/12,$B$4-B324,$B$4,$F$4)</f>
        <v>#NUM!</v>
      </c>
      <c r="F323" s="125" t="e">
        <f t="shared" si="14"/>
        <v>#NUM!</v>
      </c>
    </row>
    <row r="324" spans="1:6" x14ac:dyDescent="0.2">
      <c r="A324" s="13">
        <f t="shared" si="12"/>
        <v>320</v>
      </c>
      <c r="B324" s="13">
        <f t="shared" si="13"/>
        <v>-141</v>
      </c>
      <c r="C324" s="122">
        <f>Input!$D$8</f>
        <v>1116.2844429242596</v>
      </c>
      <c r="D324" s="131" t="e">
        <f>-PPMT(Input!$D$7/12,$B$4-B325,$B$4,$F$4,0)</f>
        <v>#NUM!</v>
      </c>
      <c r="E324" s="123" t="e">
        <f>-IPMT(Input!$D$7/12,$B$4-B325,$B$4,$F$4)</f>
        <v>#NUM!</v>
      </c>
      <c r="F324" s="125" t="e">
        <f t="shared" si="14"/>
        <v>#NUM!</v>
      </c>
    </row>
    <row r="325" spans="1:6" x14ac:dyDescent="0.2">
      <c r="A325" s="13">
        <f t="shared" ref="A325:A364" si="15">$B$4-B325</f>
        <v>321</v>
      </c>
      <c r="B325" s="13">
        <f t="shared" ref="B325:B364" si="16">B324-1</f>
        <v>-142</v>
      </c>
      <c r="C325" s="122">
        <f>Input!$D$8</f>
        <v>1116.2844429242596</v>
      </c>
      <c r="D325" s="131" t="e">
        <f>-PPMT(Input!$D$7/12,$B$4-B326,$B$4,$F$4,0)</f>
        <v>#NUM!</v>
      </c>
      <c r="E325" s="123" t="e">
        <f>-IPMT(Input!$D$7/12,$B$4-B326,$B$4,$F$4)</f>
        <v>#NUM!</v>
      </c>
      <c r="F325" s="125" t="e">
        <f t="shared" ref="F325:F364" si="17">F324-D324</f>
        <v>#NUM!</v>
      </c>
    </row>
    <row r="326" spans="1:6" x14ac:dyDescent="0.2">
      <c r="A326" s="13">
        <f t="shared" si="15"/>
        <v>322</v>
      </c>
      <c r="B326" s="13">
        <f t="shared" si="16"/>
        <v>-143</v>
      </c>
      <c r="C326" s="122">
        <f>Input!$D$8</f>
        <v>1116.2844429242596</v>
      </c>
      <c r="D326" s="131" t="e">
        <f>-PPMT(Input!$D$7/12,$B$4-B327,$B$4,$F$4,0)</f>
        <v>#NUM!</v>
      </c>
      <c r="E326" s="123" t="e">
        <f>-IPMT(Input!$D$7/12,$B$4-B327,$B$4,$F$4)</f>
        <v>#NUM!</v>
      </c>
      <c r="F326" s="125" t="e">
        <f t="shared" si="17"/>
        <v>#NUM!</v>
      </c>
    </row>
    <row r="327" spans="1:6" x14ac:dyDescent="0.2">
      <c r="A327" s="13">
        <f t="shared" si="15"/>
        <v>323</v>
      </c>
      <c r="B327" s="13">
        <f t="shared" si="16"/>
        <v>-144</v>
      </c>
      <c r="C327" s="122">
        <f>Input!$D$8</f>
        <v>1116.2844429242596</v>
      </c>
      <c r="D327" s="131" t="e">
        <f>-PPMT(Input!$D$7/12,$B$4-B328,$B$4,$F$4,0)</f>
        <v>#NUM!</v>
      </c>
      <c r="E327" s="123" t="e">
        <f>-IPMT(Input!$D$7/12,$B$4-B328,$B$4,$F$4)</f>
        <v>#NUM!</v>
      </c>
      <c r="F327" s="125" t="e">
        <f t="shared" si="17"/>
        <v>#NUM!</v>
      </c>
    </row>
    <row r="328" spans="1:6" x14ac:dyDescent="0.2">
      <c r="A328" s="119">
        <f t="shared" si="15"/>
        <v>324</v>
      </c>
      <c r="B328" s="120">
        <f t="shared" si="16"/>
        <v>-145</v>
      </c>
      <c r="C328" s="122">
        <f>Input!$D$8</f>
        <v>1116.2844429242596</v>
      </c>
      <c r="D328" s="131" t="e">
        <f>-PPMT(Input!$D$7/12,$B$4-B329,$B$4,$F$4,0)</f>
        <v>#NUM!</v>
      </c>
      <c r="E328" s="123" t="e">
        <f>-IPMT(Input!$D$7/12,$B$4-B329,$B$4,$F$4)</f>
        <v>#NUM!</v>
      </c>
      <c r="F328" s="126" t="e">
        <f t="shared" si="17"/>
        <v>#NUM!</v>
      </c>
    </row>
    <row r="329" spans="1:6" x14ac:dyDescent="0.2">
      <c r="A329" s="13">
        <f t="shared" si="15"/>
        <v>325</v>
      </c>
      <c r="B329" s="13">
        <f t="shared" si="16"/>
        <v>-146</v>
      </c>
      <c r="C329" s="122">
        <f>Input!$D$8</f>
        <v>1116.2844429242596</v>
      </c>
      <c r="D329" s="131" t="e">
        <f>-PPMT(Input!$D$7/12,$B$4-B330,$B$4,$F$4,0)</f>
        <v>#NUM!</v>
      </c>
      <c r="E329" s="123" t="e">
        <f>-IPMT(Input!$D$7/12,$B$4-B330,$B$4,$F$4)</f>
        <v>#NUM!</v>
      </c>
      <c r="F329" s="125" t="e">
        <f t="shared" si="17"/>
        <v>#NUM!</v>
      </c>
    </row>
    <row r="330" spans="1:6" x14ac:dyDescent="0.2">
      <c r="A330" s="13">
        <f t="shared" si="15"/>
        <v>326</v>
      </c>
      <c r="B330" s="13">
        <f t="shared" si="16"/>
        <v>-147</v>
      </c>
      <c r="C330" s="122">
        <f>Input!$D$8</f>
        <v>1116.2844429242596</v>
      </c>
      <c r="D330" s="131" t="e">
        <f>-PPMT(Input!$D$7/12,$B$4-B331,$B$4,$F$4,0)</f>
        <v>#NUM!</v>
      </c>
      <c r="E330" s="123" t="e">
        <f>-IPMT(Input!$D$7/12,$B$4-B331,$B$4,$F$4)</f>
        <v>#NUM!</v>
      </c>
      <c r="F330" s="125" t="e">
        <f t="shared" si="17"/>
        <v>#NUM!</v>
      </c>
    </row>
    <row r="331" spans="1:6" x14ac:dyDescent="0.2">
      <c r="A331" s="13">
        <f t="shared" si="15"/>
        <v>327</v>
      </c>
      <c r="B331" s="13">
        <f t="shared" si="16"/>
        <v>-148</v>
      </c>
      <c r="C331" s="122">
        <f>Input!$D$8</f>
        <v>1116.2844429242596</v>
      </c>
      <c r="D331" s="131" t="e">
        <f>-PPMT(Input!$D$7/12,$B$4-B332,$B$4,$F$4,0)</f>
        <v>#NUM!</v>
      </c>
      <c r="E331" s="123" t="e">
        <f>-IPMT(Input!$D$7/12,$B$4-B332,$B$4,$F$4)</f>
        <v>#NUM!</v>
      </c>
      <c r="F331" s="125" t="e">
        <f t="shared" si="17"/>
        <v>#NUM!</v>
      </c>
    </row>
    <row r="332" spans="1:6" x14ac:dyDescent="0.2">
      <c r="A332" s="13">
        <f t="shared" si="15"/>
        <v>328</v>
      </c>
      <c r="B332" s="13">
        <f t="shared" si="16"/>
        <v>-149</v>
      </c>
      <c r="C332" s="122">
        <f>Input!$D$8</f>
        <v>1116.2844429242596</v>
      </c>
      <c r="D332" s="131" t="e">
        <f>-PPMT(Input!$D$7/12,$B$4-B333,$B$4,$F$4,0)</f>
        <v>#NUM!</v>
      </c>
      <c r="E332" s="123" t="e">
        <f>-IPMT(Input!$D$7/12,$B$4-B333,$B$4,$F$4)</f>
        <v>#NUM!</v>
      </c>
      <c r="F332" s="125" t="e">
        <f t="shared" si="17"/>
        <v>#NUM!</v>
      </c>
    </row>
    <row r="333" spans="1:6" x14ac:dyDescent="0.2">
      <c r="A333" s="13">
        <f t="shared" si="15"/>
        <v>329</v>
      </c>
      <c r="B333" s="13">
        <f t="shared" si="16"/>
        <v>-150</v>
      </c>
      <c r="C333" s="122">
        <f>Input!$D$8</f>
        <v>1116.2844429242596</v>
      </c>
      <c r="D333" s="131" t="e">
        <f>-PPMT(Input!$D$7/12,$B$4-B334,$B$4,$F$4,0)</f>
        <v>#NUM!</v>
      </c>
      <c r="E333" s="123" t="e">
        <f>-IPMT(Input!$D$7/12,$B$4-B334,$B$4,$F$4)</f>
        <v>#NUM!</v>
      </c>
      <c r="F333" s="125" t="e">
        <f t="shared" si="17"/>
        <v>#NUM!</v>
      </c>
    </row>
    <row r="334" spans="1:6" x14ac:dyDescent="0.2">
      <c r="A334" s="13">
        <f t="shared" si="15"/>
        <v>330</v>
      </c>
      <c r="B334" s="13">
        <f t="shared" si="16"/>
        <v>-151</v>
      </c>
      <c r="C334" s="122">
        <f>Input!$D$8</f>
        <v>1116.2844429242596</v>
      </c>
      <c r="D334" s="131" t="e">
        <f>-PPMT(Input!$D$7/12,$B$4-B335,$B$4,$F$4,0)</f>
        <v>#NUM!</v>
      </c>
      <c r="E334" s="123" t="e">
        <f>-IPMT(Input!$D$7/12,$B$4-B335,$B$4,$F$4)</f>
        <v>#NUM!</v>
      </c>
      <c r="F334" s="125" t="e">
        <f t="shared" si="17"/>
        <v>#NUM!</v>
      </c>
    </row>
    <row r="335" spans="1:6" x14ac:dyDescent="0.2">
      <c r="A335" s="13">
        <f t="shared" si="15"/>
        <v>331</v>
      </c>
      <c r="B335" s="13">
        <f t="shared" si="16"/>
        <v>-152</v>
      </c>
      <c r="C335" s="122">
        <f>Input!$D$8</f>
        <v>1116.2844429242596</v>
      </c>
      <c r="D335" s="131" t="e">
        <f>-PPMT(Input!$D$7/12,$B$4-B336,$B$4,$F$4,0)</f>
        <v>#NUM!</v>
      </c>
      <c r="E335" s="123" t="e">
        <f>-IPMT(Input!$D$7/12,$B$4-B336,$B$4,$F$4)</f>
        <v>#NUM!</v>
      </c>
      <c r="F335" s="125" t="e">
        <f t="shared" si="17"/>
        <v>#NUM!</v>
      </c>
    </row>
    <row r="336" spans="1:6" x14ac:dyDescent="0.2">
      <c r="A336" s="13">
        <f t="shared" si="15"/>
        <v>332</v>
      </c>
      <c r="B336" s="13">
        <f t="shared" si="16"/>
        <v>-153</v>
      </c>
      <c r="C336" s="122">
        <f>Input!$D$8</f>
        <v>1116.2844429242596</v>
      </c>
      <c r="D336" s="131" t="e">
        <f>-PPMT(Input!$D$7/12,$B$4-B337,$B$4,$F$4,0)</f>
        <v>#NUM!</v>
      </c>
      <c r="E336" s="123" t="e">
        <f>-IPMT(Input!$D$7/12,$B$4-B337,$B$4,$F$4)</f>
        <v>#NUM!</v>
      </c>
      <c r="F336" s="125" t="e">
        <f t="shared" si="17"/>
        <v>#NUM!</v>
      </c>
    </row>
    <row r="337" spans="1:6" x14ac:dyDescent="0.2">
      <c r="A337" s="13">
        <f t="shared" si="15"/>
        <v>333</v>
      </c>
      <c r="B337" s="13">
        <f t="shared" si="16"/>
        <v>-154</v>
      </c>
      <c r="C337" s="122">
        <f>Input!$D$8</f>
        <v>1116.2844429242596</v>
      </c>
      <c r="D337" s="131" t="e">
        <f>-PPMT(Input!$D$7/12,$B$4-B338,$B$4,$F$4,0)</f>
        <v>#NUM!</v>
      </c>
      <c r="E337" s="123" t="e">
        <f>-IPMT(Input!$D$7/12,$B$4-B338,$B$4,$F$4)</f>
        <v>#NUM!</v>
      </c>
      <c r="F337" s="125" t="e">
        <f t="shared" si="17"/>
        <v>#NUM!</v>
      </c>
    </row>
    <row r="338" spans="1:6" x14ac:dyDescent="0.2">
      <c r="A338" s="13">
        <f t="shared" si="15"/>
        <v>334</v>
      </c>
      <c r="B338" s="13">
        <f t="shared" si="16"/>
        <v>-155</v>
      </c>
      <c r="C338" s="122">
        <f>Input!$D$8</f>
        <v>1116.2844429242596</v>
      </c>
      <c r="D338" s="131" t="e">
        <f>-PPMT(Input!$D$7/12,$B$4-B339,$B$4,$F$4,0)</f>
        <v>#NUM!</v>
      </c>
      <c r="E338" s="123" t="e">
        <f>-IPMT(Input!$D$7/12,$B$4-B339,$B$4,$F$4)</f>
        <v>#NUM!</v>
      </c>
      <c r="F338" s="125" t="e">
        <f t="shared" si="17"/>
        <v>#NUM!</v>
      </c>
    </row>
    <row r="339" spans="1:6" x14ac:dyDescent="0.2">
      <c r="A339" s="13">
        <f t="shared" si="15"/>
        <v>335</v>
      </c>
      <c r="B339" s="13">
        <f t="shared" si="16"/>
        <v>-156</v>
      </c>
      <c r="C339" s="122">
        <f>Input!$D$8</f>
        <v>1116.2844429242596</v>
      </c>
      <c r="D339" s="131" t="e">
        <f>-PPMT(Input!$D$7/12,$B$4-B340,$B$4,$F$4,0)</f>
        <v>#NUM!</v>
      </c>
      <c r="E339" s="123" t="e">
        <f>-IPMT(Input!$D$7/12,$B$4-B340,$B$4,$F$4)</f>
        <v>#NUM!</v>
      </c>
      <c r="F339" s="125" t="e">
        <f t="shared" si="17"/>
        <v>#NUM!</v>
      </c>
    </row>
    <row r="340" spans="1:6" x14ac:dyDescent="0.2">
      <c r="A340" s="119">
        <f t="shared" si="15"/>
        <v>336</v>
      </c>
      <c r="B340" s="120">
        <f t="shared" si="16"/>
        <v>-157</v>
      </c>
      <c r="C340" s="122">
        <f>Input!$D$8</f>
        <v>1116.2844429242596</v>
      </c>
      <c r="D340" s="131" t="e">
        <f>-PPMT(Input!$D$7/12,$B$4-B341,$B$4,$F$4,0)</f>
        <v>#NUM!</v>
      </c>
      <c r="E340" s="123" t="e">
        <f>-IPMT(Input!$D$7/12,$B$4-B341,$B$4,$F$4)</f>
        <v>#NUM!</v>
      </c>
      <c r="F340" s="126" t="e">
        <f t="shared" si="17"/>
        <v>#NUM!</v>
      </c>
    </row>
    <row r="341" spans="1:6" x14ac:dyDescent="0.2">
      <c r="A341" s="13">
        <f t="shared" si="15"/>
        <v>337</v>
      </c>
      <c r="B341" s="13">
        <f t="shared" si="16"/>
        <v>-158</v>
      </c>
      <c r="C341" s="122">
        <f>Input!$D$8</f>
        <v>1116.2844429242596</v>
      </c>
      <c r="D341" s="131" t="e">
        <f>-PPMT(Input!$D$7/12,$B$4-B342,$B$4,$F$4,0)</f>
        <v>#NUM!</v>
      </c>
      <c r="E341" s="123" t="e">
        <f>-IPMT(Input!$D$7/12,$B$4-B342,$B$4,$F$4)</f>
        <v>#NUM!</v>
      </c>
      <c r="F341" s="125" t="e">
        <f t="shared" si="17"/>
        <v>#NUM!</v>
      </c>
    </row>
    <row r="342" spans="1:6" x14ac:dyDescent="0.2">
      <c r="A342" s="13">
        <f t="shared" si="15"/>
        <v>338</v>
      </c>
      <c r="B342" s="13">
        <f t="shared" si="16"/>
        <v>-159</v>
      </c>
      <c r="C342" s="122">
        <f>Input!$D$8</f>
        <v>1116.2844429242596</v>
      </c>
      <c r="D342" s="131" t="e">
        <f>-PPMT(Input!$D$7/12,$B$4-B343,$B$4,$F$4,0)</f>
        <v>#NUM!</v>
      </c>
      <c r="E342" s="123" t="e">
        <f>-IPMT(Input!$D$7/12,$B$4-B343,$B$4,$F$4)</f>
        <v>#NUM!</v>
      </c>
      <c r="F342" s="125" t="e">
        <f t="shared" si="17"/>
        <v>#NUM!</v>
      </c>
    </row>
    <row r="343" spans="1:6" x14ac:dyDescent="0.2">
      <c r="A343" s="13">
        <f t="shared" si="15"/>
        <v>339</v>
      </c>
      <c r="B343" s="13">
        <f t="shared" si="16"/>
        <v>-160</v>
      </c>
      <c r="C343" s="122">
        <f>Input!$D$8</f>
        <v>1116.2844429242596</v>
      </c>
      <c r="D343" s="131" t="e">
        <f>-PPMT(Input!$D$7/12,$B$4-B344,$B$4,$F$4,0)</f>
        <v>#NUM!</v>
      </c>
      <c r="E343" s="123" t="e">
        <f>-IPMT(Input!$D$7/12,$B$4-B344,$B$4,$F$4)</f>
        <v>#NUM!</v>
      </c>
      <c r="F343" s="125" t="e">
        <f t="shared" si="17"/>
        <v>#NUM!</v>
      </c>
    </row>
    <row r="344" spans="1:6" x14ac:dyDescent="0.2">
      <c r="A344" s="13">
        <f t="shared" si="15"/>
        <v>340</v>
      </c>
      <c r="B344" s="13">
        <f t="shared" si="16"/>
        <v>-161</v>
      </c>
      <c r="C344" s="122">
        <f>Input!$D$8</f>
        <v>1116.2844429242596</v>
      </c>
      <c r="D344" s="131" t="e">
        <f>-PPMT(Input!$D$7/12,$B$4-B345,$B$4,$F$4,0)</f>
        <v>#NUM!</v>
      </c>
      <c r="E344" s="123" t="e">
        <f>-IPMT(Input!$D$7/12,$B$4-B345,$B$4,$F$4)</f>
        <v>#NUM!</v>
      </c>
      <c r="F344" s="125" t="e">
        <f t="shared" si="17"/>
        <v>#NUM!</v>
      </c>
    </row>
    <row r="345" spans="1:6" x14ac:dyDescent="0.2">
      <c r="A345" s="13">
        <f t="shared" si="15"/>
        <v>341</v>
      </c>
      <c r="B345" s="13">
        <f t="shared" si="16"/>
        <v>-162</v>
      </c>
      <c r="C345" s="122">
        <f>Input!$D$8</f>
        <v>1116.2844429242596</v>
      </c>
      <c r="D345" s="131" t="e">
        <f>-PPMT(Input!$D$7/12,$B$4-B346,$B$4,$F$4,0)</f>
        <v>#NUM!</v>
      </c>
      <c r="E345" s="123" t="e">
        <f>-IPMT(Input!$D$7/12,$B$4-B346,$B$4,$F$4)</f>
        <v>#NUM!</v>
      </c>
      <c r="F345" s="125" t="e">
        <f t="shared" si="17"/>
        <v>#NUM!</v>
      </c>
    </row>
    <row r="346" spans="1:6" x14ac:dyDescent="0.2">
      <c r="A346" s="13">
        <f t="shared" si="15"/>
        <v>342</v>
      </c>
      <c r="B346" s="13">
        <f t="shared" si="16"/>
        <v>-163</v>
      </c>
      <c r="C346" s="122">
        <f>Input!$D$8</f>
        <v>1116.2844429242596</v>
      </c>
      <c r="D346" s="131" t="e">
        <f>-PPMT(Input!$D$7/12,$B$4-B347,$B$4,$F$4,0)</f>
        <v>#NUM!</v>
      </c>
      <c r="E346" s="123" t="e">
        <f>-IPMT(Input!$D$7/12,$B$4-B347,$B$4,$F$4)</f>
        <v>#NUM!</v>
      </c>
      <c r="F346" s="125" t="e">
        <f t="shared" si="17"/>
        <v>#NUM!</v>
      </c>
    </row>
    <row r="347" spans="1:6" x14ac:dyDescent="0.2">
      <c r="A347" s="13">
        <f t="shared" si="15"/>
        <v>343</v>
      </c>
      <c r="B347" s="13">
        <f t="shared" si="16"/>
        <v>-164</v>
      </c>
      <c r="C347" s="122">
        <f>Input!$D$8</f>
        <v>1116.2844429242596</v>
      </c>
      <c r="D347" s="131" t="e">
        <f>-PPMT(Input!$D$7/12,$B$4-B348,$B$4,$F$4,0)</f>
        <v>#NUM!</v>
      </c>
      <c r="E347" s="123" t="e">
        <f>-IPMT(Input!$D$7/12,$B$4-B348,$B$4,$F$4)</f>
        <v>#NUM!</v>
      </c>
      <c r="F347" s="125" t="e">
        <f t="shared" si="17"/>
        <v>#NUM!</v>
      </c>
    </row>
    <row r="348" spans="1:6" x14ac:dyDescent="0.2">
      <c r="A348" s="13">
        <f t="shared" si="15"/>
        <v>344</v>
      </c>
      <c r="B348" s="13">
        <f t="shared" si="16"/>
        <v>-165</v>
      </c>
      <c r="C348" s="122">
        <f>Input!$D$8</f>
        <v>1116.2844429242596</v>
      </c>
      <c r="D348" s="131" t="e">
        <f>-PPMT(Input!$D$7/12,$B$4-B349,$B$4,$F$4,0)</f>
        <v>#NUM!</v>
      </c>
      <c r="E348" s="123" t="e">
        <f>-IPMT(Input!$D$7/12,$B$4-B349,$B$4,$F$4)</f>
        <v>#NUM!</v>
      </c>
      <c r="F348" s="125" t="e">
        <f t="shared" si="17"/>
        <v>#NUM!</v>
      </c>
    </row>
    <row r="349" spans="1:6" x14ac:dyDescent="0.2">
      <c r="A349" s="13">
        <f t="shared" si="15"/>
        <v>345</v>
      </c>
      <c r="B349" s="13">
        <f t="shared" si="16"/>
        <v>-166</v>
      </c>
      <c r="C349" s="122">
        <f>Input!$D$8</f>
        <v>1116.2844429242596</v>
      </c>
      <c r="D349" s="131" t="e">
        <f>-PPMT(Input!$D$7/12,$B$4-B350,$B$4,$F$4,0)</f>
        <v>#NUM!</v>
      </c>
      <c r="E349" s="123" t="e">
        <f>-IPMT(Input!$D$7/12,$B$4-B350,$B$4,$F$4)</f>
        <v>#NUM!</v>
      </c>
      <c r="F349" s="125" t="e">
        <f t="shared" si="17"/>
        <v>#NUM!</v>
      </c>
    </row>
    <row r="350" spans="1:6" x14ac:dyDescent="0.2">
      <c r="A350" s="13">
        <f t="shared" si="15"/>
        <v>346</v>
      </c>
      <c r="B350" s="13">
        <f t="shared" si="16"/>
        <v>-167</v>
      </c>
      <c r="C350" s="122">
        <f>Input!$D$8</f>
        <v>1116.2844429242596</v>
      </c>
      <c r="D350" s="131" t="e">
        <f>-PPMT(Input!$D$7/12,$B$4-B351,$B$4,$F$4,0)</f>
        <v>#NUM!</v>
      </c>
      <c r="E350" s="123" t="e">
        <f>-IPMT(Input!$D$7/12,$B$4-B351,$B$4,$F$4)</f>
        <v>#NUM!</v>
      </c>
      <c r="F350" s="125" t="e">
        <f t="shared" si="17"/>
        <v>#NUM!</v>
      </c>
    </row>
    <row r="351" spans="1:6" x14ac:dyDescent="0.2">
      <c r="A351" s="13">
        <f t="shared" si="15"/>
        <v>347</v>
      </c>
      <c r="B351" s="13">
        <f t="shared" si="16"/>
        <v>-168</v>
      </c>
      <c r="C351" s="122">
        <f>Input!$D$8</f>
        <v>1116.2844429242596</v>
      </c>
      <c r="D351" s="131" t="e">
        <f>-PPMT(Input!$D$7/12,$B$4-B352,$B$4,$F$4,0)</f>
        <v>#NUM!</v>
      </c>
      <c r="E351" s="123" t="e">
        <f>-IPMT(Input!$D$7/12,$B$4-B352,$B$4,$F$4)</f>
        <v>#NUM!</v>
      </c>
      <c r="F351" s="125" t="e">
        <f t="shared" si="17"/>
        <v>#NUM!</v>
      </c>
    </row>
    <row r="352" spans="1:6" x14ac:dyDescent="0.2">
      <c r="A352" s="119">
        <f t="shared" si="15"/>
        <v>348</v>
      </c>
      <c r="B352" s="120">
        <f t="shared" si="16"/>
        <v>-169</v>
      </c>
      <c r="C352" s="122">
        <f>Input!$D$8</f>
        <v>1116.2844429242596</v>
      </c>
      <c r="D352" s="131" t="e">
        <f>-PPMT(Input!$D$7/12,$B$4-B353,$B$4,$F$4,0)</f>
        <v>#NUM!</v>
      </c>
      <c r="E352" s="123" t="e">
        <f>-IPMT(Input!$D$7/12,$B$4-B353,$B$4,$F$4)</f>
        <v>#NUM!</v>
      </c>
      <c r="F352" s="126" t="e">
        <f t="shared" si="17"/>
        <v>#NUM!</v>
      </c>
    </row>
    <row r="353" spans="1:6" x14ac:dyDescent="0.2">
      <c r="A353" s="13">
        <f t="shared" si="15"/>
        <v>349</v>
      </c>
      <c r="B353" s="13">
        <f t="shared" si="16"/>
        <v>-170</v>
      </c>
      <c r="C353" s="122">
        <f>Input!$D$8</f>
        <v>1116.2844429242596</v>
      </c>
      <c r="D353" s="131" t="e">
        <f>-PPMT(Input!$D$7/12,$B$4-B354,$B$4,$F$4,0)</f>
        <v>#NUM!</v>
      </c>
      <c r="E353" s="123" t="e">
        <f>-IPMT(Input!$D$7/12,$B$4-B354,$B$4,$F$4)</f>
        <v>#NUM!</v>
      </c>
      <c r="F353" s="125" t="e">
        <f t="shared" si="17"/>
        <v>#NUM!</v>
      </c>
    </row>
    <row r="354" spans="1:6" x14ac:dyDescent="0.2">
      <c r="A354" s="13">
        <f t="shared" si="15"/>
        <v>350</v>
      </c>
      <c r="B354" s="13">
        <f t="shared" si="16"/>
        <v>-171</v>
      </c>
      <c r="C354" s="122">
        <f>Input!$D$8</f>
        <v>1116.2844429242596</v>
      </c>
      <c r="D354" s="131" t="e">
        <f>-PPMT(Input!$D$7/12,$B$4-B355,$B$4,$F$4,0)</f>
        <v>#NUM!</v>
      </c>
      <c r="E354" s="123" t="e">
        <f>-IPMT(Input!$D$7/12,$B$4-B355,$B$4,$F$4)</f>
        <v>#NUM!</v>
      </c>
      <c r="F354" s="125" t="e">
        <f t="shared" si="17"/>
        <v>#NUM!</v>
      </c>
    </row>
    <row r="355" spans="1:6" x14ac:dyDescent="0.2">
      <c r="A355" s="13">
        <f t="shared" si="15"/>
        <v>351</v>
      </c>
      <c r="B355" s="13">
        <f t="shared" si="16"/>
        <v>-172</v>
      </c>
      <c r="C355" s="122">
        <f>Input!$D$8</f>
        <v>1116.2844429242596</v>
      </c>
      <c r="D355" s="131" t="e">
        <f>-PPMT(Input!$D$7/12,$B$4-B356,$B$4,$F$4,0)</f>
        <v>#NUM!</v>
      </c>
      <c r="E355" s="123" t="e">
        <f>-IPMT(Input!$D$7/12,$B$4-B356,$B$4,$F$4)</f>
        <v>#NUM!</v>
      </c>
      <c r="F355" s="125" t="e">
        <f t="shared" si="17"/>
        <v>#NUM!</v>
      </c>
    </row>
    <row r="356" spans="1:6" x14ac:dyDescent="0.2">
      <c r="A356" s="13">
        <f t="shared" si="15"/>
        <v>352</v>
      </c>
      <c r="B356" s="13">
        <f t="shared" si="16"/>
        <v>-173</v>
      </c>
      <c r="C356" s="122">
        <f>Input!$D$8</f>
        <v>1116.2844429242596</v>
      </c>
      <c r="D356" s="131" t="e">
        <f>-PPMT(Input!$D$7/12,$B$4-B357,$B$4,$F$4,0)</f>
        <v>#NUM!</v>
      </c>
      <c r="E356" s="123" t="e">
        <f>-IPMT(Input!$D$7/12,$B$4-B357,$B$4,$F$4)</f>
        <v>#NUM!</v>
      </c>
      <c r="F356" s="125" t="e">
        <f t="shared" si="17"/>
        <v>#NUM!</v>
      </c>
    </row>
    <row r="357" spans="1:6" x14ac:dyDescent="0.2">
      <c r="A357" s="13">
        <f t="shared" si="15"/>
        <v>353</v>
      </c>
      <c r="B357" s="13">
        <f t="shared" si="16"/>
        <v>-174</v>
      </c>
      <c r="C357" s="122">
        <f>Input!$D$8</f>
        <v>1116.2844429242596</v>
      </c>
      <c r="D357" s="131" t="e">
        <f>-PPMT(Input!$D$7/12,$B$4-B358,$B$4,$F$4,0)</f>
        <v>#NUM!</v>
      </c>
      <c r="E357" s="123" t="e">
        <f>-IPMT(Input!$D$7/12,$B$4-B358,$B$4,$F$4)</f>
        <v>#NUM!</v>
      </c>
      <c r="F357" s="125" t="e">
        <f t="shared" si="17"/>
        <v>#NUM!</v>
      </c>
    </row>
    <row r="358" spans="1:6" x14ac:dyDescent="0.2">
      <c r="A358" s="13">
        <f t="shared" si="15"/>
        <v>354</v>
      </c>
      <c r="B358" s="13">
        <f t="shared" si="16"/>
        <v>-175</v>
      </c>
      <c r="C358" s="122">
        <f>Input!$D$8</f>
        <v>1116.2844429242596</v>
      </c>
      <c r="D358" s="131" t="e">
        <f>-PPMT(Input!$D$7/12,$B$4-B359,$B$4,$F$4,0)</f>
        <v>#NUM!</v>
      </c>
      <c r="E358" s="123" t="e">
        <f>-IPMT(Input!$D$7/12,$B$4-B359,$B$4,$F$4)</f>
        <v>#NUM!</v>
      </c>
      <c r="F358" s="125" t="e">
        <f t="shared" si="17"/>
        <v>#NUM!</v>
      </c>
    </row>
    <row r="359" spans="1:6" x14ac:dyDescent="0.2">
      <c r="A359" s="13">
        <f t="shared" si="15"/>
        <v>355</v>
      </c>
      <c r="B359" s="13">
        <f t="shared" si="16"/>
        <v>-176</v>
      </c>
      <c r="C359" s="122">
        <f>Input!$D$8</f>
        <v>1116.2844429242596</v>
      </c>
      <c r="D359" s="131" t="e">
        <f>-PPMT(Input!$D$7/12,$B$4-B360,$B$4,$F$4,0)</f>
        <v>#NUM!</v>
      </c>
      <c r="E359" s="123" t="e">
        <f>-IPMT(Input!$D$7/12,$B$4-B360,$B$4,$F$4)</f>
        <v>#NUM!</v>
      </c>
      <c r="F359" s="125" t="e">
        <f t="shared" si="17"/>
        <v>#NUM!</v>
      </c>
    </row>
    <row r="360" spans="1:6" x14ac:dyDescent="0.2">
      <c r="A360" s="13">
        <f t="shared" si="15"/>
        <v>356</v>
      </c>
      <c r="B360" s="13">
        <f t="shared" si="16"/>
        <v>-177</v>
      </c>
      <c r="C360" s="122">
        <f>Input!$D$8</f>
        <v>1116.2844429242596</v>
      </c>
      <c r="D360" s="131" t="e">
        <f>-PPMT(Input!$D$7/12,$B$4-B361,$B$4,$F$4,0)</f>
        <v>#NUM!</v>
      </c>
      <c r="E360" s="123" t="e">
        <f>-IPMT(Input!$D$7/12,$B$4-B361,$B$4,$F$4)</f>
        <v>#NUM!</v>
      </c>
      <c r="F360" s="125" t="e">
        <f t="shared" si="17"/>
        <v>#NUM!</v>
      </c>
    </row>
    <row r="361" spans="1:6" x14ac:dyDescent="0.2">
      <c r="A361" s="13">
        <f t="shared" si="15"/>
        <v>357</v>
      </c>
      <c r="B361" s="13">
        <f t="shared" si="16"/>
        <v>-178</v>
      </c>
      <c r="C361" s="122">
        <f>Input!$D$8</f>
        <v>1116.2844429242596</v>
      </c>
      <c r="D361" s="131" t="e">
        <f>-PPMT(Input!$D$7/12,$B$4-B362,$B$4,$F$4,0)</f>
        <v>#NUM!</v>
      </c>
      <c r="E361" s="123" t="e">
        <f>-IPMT(Input!$D$7/12,$B$4-B362,$B$4,$F$4)</f>
        <v>#NUM!</v>
      </c>
      <c r="F361" s="125" t="e">
        <f t="shared" si="17"/>
        <v>#NUM!</v>
      </c>
    </row>
    <row r="362" spans="1:6" x14ac:dyDescent="0.2">
      <c r="A362" s="13">
        <f t="shared" si="15"/>
        <v>358</v>
      </c>
      <c r="B362" s="13">
        <f t="shared" si="16"/>
        <v>-179</v>
      </c>
      <c r="C362" s="122">
        <f>Input!$D$8</f>
        <v>1116.2844429242596</v>
      </c>
      <c r="D362" s="131" t="e">
        <f>-PPMT(Input!$D$7/12,$B$4-B363,$B$4,$F$4,0)</f>
        <v>#NUM!</v>
      </c>
      <c r="E362" s="123" t="e">
        <f>-IPMT(Input!$D$7/12,$B$4-B363,$B$4,$F$4)</f>
        <v>#NUM!</v>
      </c>
      <c r="F362" s="125" t="e">
        <f t="shared" si="17"/>
        <v>#NUM!</v>
      </c>
    </row>
    <row r="363" spans="1:6" x14ac:dyDescent="0.2">
      <c r="A363" s="13">
        <f t="shared" si="15"/>
        <v>359</v>
      </c>
      <c r="B363" s="13">
        <f t="shared" si="16"/>
        <v>-180</v>
      </c>
      <c r="C363" s="122">
        <f>Input!$D$8</f>
        <v>1116.2844429242596</v>
      </c>
      <c r="D363" s="131" t="e">
        <f>-PPMT(Input!$D$7/12,$B$4-B364,$B$4,$F$4,0)</f>
        <v>#NUM!</v>
      </c>
      <c r="E363" s="123" t="e">
        <f>-IPMT(Input!$D$7/12,$B$4-B364,$B$4,$F$4)</f>
        <v>#NUM!</v>
      </c>
      <c r="F363" s="125" t="e">
        <f t="shared" si="17"/>
        <v>#NUM!</v>
      </c>
    </row>
    <row r="364" spans="1:6" x14ac:dyDescent="0.2">
      <c r="A364" s="119">
        <f t="shared" si="15"/>
        <v>360</v>
      </c>
      <c r="B364" s="120">
        <f t="shared" si="16"/>
        <v>-181</v>
      </c>
      <c r="C364" s="122">
        <f>Input!$D$8</f>
        <v>1116.2844429242596</v>
      </c>
      <c r="D364" s="131">
        <f>-PPMT(Input!$D$7/12,$B$4-B365,$B$4,$F$4,0)</f>
        <v>1107.5715467564423</v>
      </c>
      <c r="E364" s="123">
        <f>-IPMT(Input!$D$7/12,$B$4-B365,$B$4,$F$4)</f>
        <v>8.7128961678173464</v>
      </c>
      <c r="F364" s="126" t="e">
        <f t="shared" si="17"/>
        <v>#NUM!</v>
      </c>
    </row>
    <row r="366" spans="1:6" x14ac:dyDescent="0.2">
      <c r="D366" s="128"/>
    </row>
  </sheetData>
  <mergeCells count="1">
    <mergeCell ref="A1:F1"/>
  </mergeCells>
  <phoneticPr fontId="12" type="noConversion"/>
  <pageMargins left="0.74791666666666667" right="0.74791666666666667" top="0.98402777777777783" bottom="0.98402777777777783" header="0.51180555555555562" footer="0.5118055555555556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4"/>
  <sheetViews>
    <sheetView workbookViewId="0">
      <selection activeCell="F28" sqref="F28"/>
    </sheetView>
  </sheetViews>
  <sheetFormatPr defaultColWidth="7.625" defaultRowHeight="12.75" x14ac:dyDescent="0.2"/>
  <cols>
    <col min="3" max="5" width="8.25" customWidth="1"/>
    <col min="6" max="6" width="16.875" customWidth="1"/>
  </cols>
  <sheetData>
    <row r="1" spans="1:6" x14ac:dyDescent="0.2">
      <c r="A1" s="149" t="s">
        <v>155</v>
      </c>
      <c r="B1" s="149"/>
      <c r="C1" s="149"/>
      <c r="D1" s="149"/>
      <c r="E1" s="149"/>
      <c r="F1" s="149"/>
    </row>
    <row r="3" spans="1:6" x14ac:dyDescent="0.2">
      <c r="A3" s="119" t="s">
        <v>148</v>
      </c>
      <c r="B3" s="120" t="s">
        <v>149</v>
      </c>
      <c r="C3" s="120" t="s">
        <v>109</v>
      </c>
      <c r="D3" s="120" t="s">
        <v>110</v>
      </c>
      <c r="E3" s="120" t="s">
        <v>111</v>
      </c>
      <c r="F3" s="129" t="s">
        <v>156</v>
      </c>
    </row>
    <row r="4" spans="1:6" x14ac:dyDescent="0.2">
      <c r="A4" t="s">
        <v>113</v>
      </c>
      <c r="B4" s="13">
        <f>Input!D13</f>
        <v>60</v>
      </c>
      <c r="C4" s="122">
        <f>Input!$D$15</f>
        <v>1116.2844429242596</v>
      </c>
      <c r="D4" s="123">
        <f>-PPMT(Input!$D$14/12,$B$4-B5,$B$4,$F$4)</f>
        <v>934.45108201494486</v>
      </c>
      <c r="E4" s="123">
        <f>-IPMT(Input!$D$14/12,$B$4-B5,$B$4,$F$4)</f>
        <v>1034.6068076453507</v>
      </c>
      <c r="F4" s="124">
        <f>Input!D12</f>
        <v>82768.544611628065</v>
      </c>
    </row>
    <row r="5" spans="1:6" x14ac:dyDescent="0.2">
      <c r="A5" s="13">
        <f t="shared" ref="A5:A68" si="0">$B$4-B5</f>
        <v>1</v>
      </c>
      <c r="B5" s="13">
        <f t="shared" ref="B5:B68" si="1">B4-1</f>
        <v>59</v>
      </c>
      <c r="C5" s="122">
        <f>Input!$D$15</f>
        <v>1116.2844429242596</v>
      </c>
      <c r="D5" s="123">
        <f>-PPMT(Input!$D$14/12,$B$4-B6,$B$4,$F$4)</f>
        <v>946.13172054013171</v>
      </c>
      <c r="E5" s="123">
        <f>-IPMT(Input!$D$14/12,$B$4-B6,$B$4,$F$4)</f>
        <v>1022.9261691201639</v>
      </c>
      <c r="F5" s="125">
        <f t="shared" ref="F5:F68" si="2">F4-D4</f>
        <v>81834.093529613121</v>
      </c>
    </row>
    <row r="6" spans="1:6" x14ac:dyDescent="0.2">
      <c r="A6" s="13">
        <f t="shared" si="0"/>
        <v>2</v>
      </c>
      <c r="B6" s="13">
        <f t="shared" si="1"/>
        <v>58</v>
      </c>
      <c r="C6" s="122">
        <f>Input!$D$15</f>
        <v>1116.2844429242596</v>
      </c>
      <c r="D6" s="123">
        <f>-PPMT(Input!$D$14/12,$B$4-B7,$B$4,$F$4)</f>
        <v>957.95836704688327</v>
      </c>
      <c r="E6" s="123">
        <f>-IPMT(Input!$D$14/12,$B$4-B7,$B$4,$F$4)</f>
        <v>1011.0995226134123</v>
      </c>
      <c r="F6" s="125">
        <f t="shared" si="2"/>
        <v>80887.961809072993</v>
      </c>
    </row>
    <row r="7" spans="1:6" x14ac:dyDescent="0.2">
      <c r="A7" s="13">
        <f t="shared" si="0"/>
        <v>3</v>
      </c>
      <c r="B7" s="13">
        <f t="shared" si="1"/>
        <v>57</v>
      </c>
      <c r="C7" s="122">
        <f>Input!$D$15</f>
        <v>1116.2844429242596</v>
      </c>
      <c r="D7" s="123">
        <f>-PPMT(Input!$D$14/12,$B$4-B8,$B$4,$F$4)</f>
        <v>969.93284663496934</v>
      </c>
      <c r="E7" s="123">
        <f>-IPMT(Input!$D$14/12,$B$4-B8,$B$4,$F$4)</f>
        <v>999.12504302532625</v>
      </c>
      <c r="F7" s="125">
        <f t="shared" si="2"/>
        <v>79930.003442026107</v>
      </c>
    </row>
    <row r="8" spans="1:6" x14ac:dyDescent="0.2">
      <c r="A8" s="13">
        <f t="shared" si="0"/>
        <v>4</v>
      </c>
      <c r="B8" s="13">
        <f t="shared" si="1"/>
        <v>56</v>
      </c>
      <c r="C8" s="122">
        <f>Input!$D$15</f>
        <v>1116.2844429242596</v>
      </c>
      <c r="D8" s="123">
        <f>-PPMT(Input!$D$14/12,$B$4-B9,$B$4,$F$4)</f>
        <v>982.0570072179064</v>
      </c>
      <c r="E8" s="123">
        <f>-IPMT(Input!$D$14/12,$B$4-B9,$B$4,$F$4)</f>
        <v>987.00088244238918</v>
      </c>
      <c r="F8" s="125">
        <f t="shared" si="2"/>
        <v>78960.070595391138</v>
      </c>
    </row>
    <row r="9" spans="1:6" x14ac:dyDescent="0.2">
      <c r="A9" s="13">
        <f t="shared" si="0"/>
        <v>5</v>
      </c>
      <c r="B9" s="13">
        <f t="shared" si="1"/>
        <v>55</v>
      </c>
      <c r="C9" s="122">
        <f>Input!$D$15</f>
        <v>1116.2844429242596</v>
      </c>
      <c r="D9" s="123">
        <f>-PPMT(Input!$D$14/12,$B$4-B10,$B$4,$F$4)</f>
        <v>994.33271980813038</v>
      </c>
      <c r="E9" s="123">
        <f>-IPMT(Input!$D$14/12,$B$4-B10,$B$4,$F$4)</f>
        <v>974.72516985216544</v>
      </c>
      <c r="F9" s="125">
        <f t="shared" si="2"/>
        <v>77978.013588173228</v>
      </c>
    </row>
    <row r="10" spans="1:6" x14ac:dyDescent="0.2">
      <c r="A10" s="13">
        <f t="shared" si="0"/>
        <v>6</v>
      </c>
      <c r="B10" s="13">
        <f t="shared" si="1"/>
        <v>54</v>
      </c>
      <c r="C10" s="122">
        <f>Input!$D$15</f>
        <v>1116.2844429242596</v>
      </c>
      <c r="D10" s="123">
        <f>-PPMT(Input!$D$14/12,$B$4-B11,$B$4,$F$4)</f>
        <v>1006.7618788057318</v>
      </c>
      <c r="E10" s="123">
        <f>-IPMT(Input!$D$14/12,$B$4-B11,$B$4,$F$4)</f>
        <v>962.29601085456352</v>
      </c>
      <c r="F10" s="125">
        <f t="shared" si="2"/>
        <v>76983.680868365103</v>
      </c>
    </row>
    <row r="11" spans="1:6" x14ac:dyDescent="0.2">
      <c r="A11" s="13">
        <f t="shared" si="0"/>
        <v>7</v>
      </c>
      <c r="B11" s="13">
        <f t="shared" si="1"/>
        <v>53</v>
      </c>
      <c r="C11" s="122">
        <f>Input!$D$15</f>
        <v>1116.2844429242596</v>
      </c>
      <c r="D11" s="123">
        <f>-PPMT(Input!$D$14/12,$B$4-B12,$B$4,$F$4)</f>
        <v>1019.3464022908037</v>
      </c>
      <c r="E11" s="123">
        <f>-IPMT(Input!$D$14/12,$B$4-B12,$B$4,$F$4)</f>
        <v>949.71148736949215</v>
      </c>
      <c r="F11" s="125">
        <f t="shared" si="2"/>
        <v>75976.918989559374</v>
      </c>
    </row>
    <row r="12" spans="1:6" x14ac:dyDescent="0.2">
      <c r="A12" s="13">
        <f t="shared" si="0"/>
        <v>8</v>
      </c>
      <c r="B12" s="13">
        <f t="shared" si="1"/>
        <v>52</v>
      </c>
      <c r="C12" s="122">
        <f>Input!$D$15</f>
        <v>1116.2844429242596</v>
      </c>
      <c r="D12" s="123">
        <f>-PPMT(Input!$D$14/12,$B$4-B13,$B$4,$F$4)</f>
        <v>1032.0882323194387</v>
      </c>
      <c r="E12" s="123">
        <f>-IPMT(Input!$D$14/12,$B$4-B13,$B$4,$F$4)</f>
        <v>936.96965734085711</v>
      </c>
      <c r="F12" s="125">
        <f t="shared" si="2"/>
        <v>74957.572587268573</v>
      </c>
    </row>
    <row r="13" spans="1:6" x14ac:dyDescent="0.2">
      <c r="A13" s="13">
        <f t="shared" si="0"/>
        <v>9</v>
      </c>
      <c r="B13" s="13">
        <f t="shared" si="1"/>
        <v>51</v>
      </c>
      <c r="C13" s="122">
        <f>Input!$D$15</f>
        <v>1116.2844429242596</v>
      </c>
      <c r="D13" s="123">
        <f>-PPMT(Input!$D$14/12,$B$4-B14,$B$4,$F$4)</f>
        <v>1044.9893352234315</v>
      </c>
      <c r="E13" s="123">
        <f>-IPMT(Input!$D$14/12,$B$4-B14,$B$4,$F$4)</f>
        <v>924.06855443686391</v>
      </c>
      <c r="F13" s="125">
        <f t="shared" si="2"/>
        <v>73925.484354949134</v>
      </c>
    </row>
    <row r="14" spans="1:6" x14ac:dyDescent="0.2">
      <c r="A14" s="13">
        <f t="shared" si="0"/>
        <v>10</v>
      </c>
      <c r="B14" s="13">
        <f t="shared" si="1"/>
        <v>50</v>
      </c>
      <c r="C14" s="122">
        <f>Input!$D$15</f>
        <v>1116.2844429242596</v>
      </c>
      <c r="D14" s="123">
        <f>-PPMT(Input!$D$14/12,$B$4-B15,$B$4,$F$4)</f>
        <v>1058.0517019137246</v>
      </c>
      <c r="E14" s="123">
        <f>-IPMT(Input!$D$14/12,$B$4-B15,$B$4,$F$4)</f>
        <v>911.00618774657119</v>
      </c>
      <c r="F14" s="125">
        <f t="shared" si="2"/>
        <v>72880.495019725699</v>
      </c>
    </row>
    <row r="15" spans="1:6" x14ac:dyDescent="0.2">
      <c r="A15" s="13">
        <f t="shared" si="0"/>
        <v>11</v>
      </c>
      <c r="B15" s="13">
        <f t="shared" si="1"/>
        <v>49</v>
      </c>
      <c r="C15" s="122">
        <f>Input!$D$15</f>
        <v>1116.2844429242596</v>
      </c>
      <c r="D15" s="123">
        <f>-PPMT(Input!$D$14/12,$B$4-B16,$B$4,$F$4)</f>
        <v>1071.2773481876459</v>
      </c>
      <c r="E15" s="123">
        <f>-IPMT(Input!$D$14/12,$B$4-B16,$B$4,$F$4)</f>
        <v>897.7805414726497</v>
      </c>
      <c r="F15" s="125">
        <f t="shared" si="2"/>
        <v>71822.44331781198</v>
      </c>
    </row>
    <row r="16" spans="1:6" x14ac:dyDescent="0.2">
      <c r="A16" s="119">
        <f t="shared" si="0"/>
        <v>12</v>
      </c>
      <c r="B16" s="120">
        <f t="shared" si="1"/>
        <v>48</v>
      </c>
      <c r="C16" s="122">
        <f>Input!$D$15</f>
        <v>1116.2844429242596</v>
      </c>
      <c r="D16" s="123">
        <f>-PPMT(Input!$D$14/12,$B$4-B17,$B$4,$F$4)</f>
        <v>1084.6683150399915</v>
      </c>
      <c r="E16" s="123">
        <f>-IPMT(Input!$D$14/12,$B$4-B17,$B$4,$F$4)</f>
        <v>884.38957462030407</v>
      </c>
      <c r="F16" s="126">
        <f t="shared" si="2"/>
        <v>70751.16596962433</v>
      </c>
    </row>
    <row r="17" spans="1:6" x14ac:dyDescent="0.2">
      <c r="A17" s="13">
        <f t="shared" si="0"/>
        <v>13</v>
      </c>
      <c r="B17" s="13">
        <f t="shared" si="1"/>
        <v>47</v>
      </c>
      <c r="C17" s="122">
        <f>Input!$D$15</f>
        <v>1116.2844429242596</v>
      </c>
      <c r="D17" s="123">
        <f>-PPMT(Input!$D$14/12,$B$4-B18,$B$4,$F$4)</f>
        <v>1098.2266689779917</v>
      </c>
      <c r="E17" s="123">
        <f>-IPMT(Input!$D$14/12,$B$4-B18,$B$4,$F$4)</f>
        <v>870.83122068230398</v>
      </c>
      <c r="F17" s="125">
        <f t="shared" si="2"/>
        <v>69666.497654584338</v>
      </c>
    </row>
    <row r="18" spans="1:6" x14ac:dyDescent="0.2">
      <c r="A18" s="13">
        <f t="shared" si="0"/>
        <v>14</v>
      </c>
      <c r="B18" s="13">
        <f t="shared" si="1"/>
        <v>46</v>
      </c>
      <c r="C18" s="122">
        <f>Input!$D$15</f>
        <v>1116.2844429242596</v>
      </c>
      <c r="D18" s="123">
        <f>-PPMT(Input!$D$14/12,$B$4-B19,$B$4,$F$4)</f>
        <v>1111.9545023402163</v>
      </c>
      <c r="E18" s="123">
        <f>-IPMT(Input!$D$14/12,$B$4-B19,$B$4,$F$4)</f>
        <v>857.10338732007904</v>
      </c>
      <c r="F18" s="125">
        <f t="shared" si="2"/>
        <v>68568.270985606345</v>
      </c>
    </row>
    <row r="19" spans="1:6" x14ac:dyDescent="0.2">
      <c r="A19" s="13">
        <f t="shared" si="0"/>
        <v>15</v>
      </c>
      <c r="B19" s="13">
        <f t="shared" si="1"/>
        <v>45</v>
      </c>
      <c r="C19" s="122">
        <f>Input!$D$15</f>
        <v>1116.2844429242596</v>
      </c>
      <c r="D19" s="123">
        <f>-PPMT(Input!$D$14/12,$B$4-B20,$B$4,$F$4)</f>
        <v>1125.853933619469</v>
      </c>
      <c r="E19" s="123">
        <f>-IPMT(Input!$D$14/12,$B$4-B20,$B$4,$F$4)</f>
        <v>843.20395604082648</v>
      </c>
      <c r="F19" s="125">
        <f t="shared" si="2"/>
        <v>67456.316483266128</v>
      </c>
    </row>
    <row r="20" spans="1:6" x14ac:dyDescent="0.2">
      <c r="A20" s="13">
        <f t="shared" si="0"/>
        <v>16</v>
      </c>
      <c r="B20" s="13">
        <f t="shared" si="1"/>
        <v>44</v>
      </c>
      <c r="C20" s="122">
        <f>Input!$D$15</f>
        <v>1116.2844429242596</v>
      </c>
      <c r="D20" s="123">
        <f>-PPMT(Input!$D$14/12,$B$4-B21,$B$4,$F$4)</f>
        <v>1139.9271077897124</v>
      </c>
      <c r="E20" s="123">
        <f>-IPMT(Input!$D$14/12,$B$4-B21,$B$4,$F$4)</f>
        <v>829.13078187058306</v>
      </c>
      <c r="F20" s="125">
        <f t="shared" si="2"/>
        <v>66330.462549646662</v>
      </c>
    </row>
    <row r="21" spans="1:6" x14ac:dyDescent="0.2">
      <c r="A21" s="13">
        <f t="shared" si="0"/>
        <v>17</v>
      </c>
      <c r="B21" s="13">
        <f t="shared" si="1"/>
        <v>43</v>
      </c>
      <c r="C21" s="122">
        <f>Input!$D$15</f>
        <v>1116.2844429242596</v>
      </c>
      <c r="D21" s="123">
        <f>-PPMT(Input!$D$14/12,$B$4-B22,$B$4,$F$4)</f>
        <v>1154.1761966370841</v>
      </c>
      <c r="E21" s="123">
        <f>-IPMT(Input!$D$14/12,$B$4-B22,$B$4,$F$4)</f>
        <v>814.88169302321171</v>
      </c>
      <c r="F21" s="125">
        <f t="shared" si="2"/>
        <v>65190.535441856948</v>
      </c>
    </row>
    <row r="22" spans="1:6" x14ac:dyDescent="0.2">
      <c r="A22" s="13">
        <f t="shared" si="0"/>
        <v>18</v>
      </c>
      <c r="B22" s="13">
        <f t="shared" si="1"/>
        <v>42</v>
      </c>
      <c r="C22" s="122">
        <f>Input!$D$15</f>
        <v>1116.2844429242596</v>
      </c>
      <c r="D22" s="123">
        <f>-PPMT(Input!$D$14/12,$B$4-B23,$B$4,$F$4)</f>
        <v>1168.6033990950473</v>
      </c>
      <c r="E22" s="123">
        <f>-IPMT(Input!$D$14/12,$B$4-B23,$B$4,$F$4)</f>
        <v>800.45449056524808</v>
      </c>
      <c r="F22" s="125">
        <f t="shared" si="2"/>
        <v>64036.359245219865</v>
      </c>
    </row>
    <row r="23" spans="1:6" x14ac:dyDescent="0.2">
      <c r="A23" s="13">
        <f t="shared" si="0"/>
        <v>19</v>
      </c>
      <c r="B23" s="13">
        <f t="shared" si="1"/>
        <v>41</v>
      </c>
      <c r="C23" s="122">
        <f>Input!$D$15</f>
        <v>1116.2844429242596</v>
      </c>
      <c r="D23" s="123">
        <f>-PPMT(Input!$D$14/12,$B$4-B24,$B$4,$F$4)</f>
        <v>1183.2109415837356</v>
      </c>
      <c r="E23" s="123">
        <f>-IPMT(Input!$D$14/12,$B$4-B24,$B$4,$F$4)</f>
        <v>785.84694807656001</v>
      </c>
      <c r="F23" s="125">
        <f t="shared" si="2"/>
        <v>62867.755846124819</v>
      </c>
    </row>
    <row r="24" spans="1:6" x14ac:dyDescent="0.2">
      <c r="A24" s="13">
        <f t="shared" si="0"/>
        <v>20</v>
      </c>
      <c r="B24" s="13">
        <f t="shared" si="1"/>
        <v>40</v>
      </c>
      <c r="C24" s="122">
        <f>Input!$D$15</f>
        <v>1116.2844429242596</v>
      </c>
      <c r="D24" s="123">
        <f>-PPMT(Input!$D$14/12,$B$4-B25,$B$4,$F$4)</f>
        <v>1198.0010783535322</v>
      </c>
      <c r="E24" s="123">
        <f>-IPMT(Input!$D$14/12,$B$4-B25,$B$4,$F$4)</f>
        <v>771.05681130676328</v>
      </c>
      <c r="F24" s="125">
        <f t="shared" si="2"/>
        <v>61684.544904541086</v>
      </c>
    </row>
    <row r="25" spans="1:6" x14ac:dyDescent="0.2">
      <c r="A25" s="13">
        <f t="shared" si="0"/>
        <v>21</v>
      </c>
      <c r="B25" s="13">
        <f t="shared" si="1"/>
        <v>39</v>
      </c>
      <c r="C25" s="122">
        <f>Input!$D$15</f>
        <v>1116.2844429242596</v>
      </c>
      <c r="D25" s="123">
        <f>-PPMT(Input!$D$14/12,$B$4-B26,$B$4,$F$4)</f>
        <v>1212.9760918329512</v>
      </c>
      <c r="E25" s="123">
        <f>-IPMT(Input!$D$14/12,$B$4-B26,$B$4,$F$4)</f>
        <v>756.08179782734419</v>
      </c>
      <c r="F25" s="125">
        <f t="shared" si="2"/>
        <v>60486.543826187553</v>
      </c>
    </row>
    <row r="26" spans="1:6" x14ac:dyDescent="0.2">
      <c r="A26" s="13">
        <f t="shared" si="0"/>
        <v>22</v>
      </c>
      <c r="B26" s="13">
        <f t="shared" si="1"/>
        <v>38</v>
      </c>
      <c r="C26" s="122">
        <f>Input!$D$15</f>
        <v>1116.2844429242596</v>
      </c>
      <c r="D26" s="123">
        <f>-PPMT(Input!$D$14/12,$B$4-B27,$B$4,$F$4)</f>
        <v>1228.1382929808633</v>
      </c>
      <c r="E26" s="123">
        <f>-IPMT(Input!$D$14/12,$B$4-B27,$B$4,$F$4)</f>
        <v>740.91959667943229</v>
      </c>
      <c r="F26" s="125">
        <f t="shared" si="2"/>
        <v>59273.567734354605</v>
      </c>
    </row>
    <row r="27" spans="1:6" x14ac:dyDescent="0.2">
      <c r="A27" s="13">
        <f t="shared" si="0"/>
        <v>23</v>
      </c>
      <c r="B27" s="13">
        <f t="shared" si="1"/>
        <v>37</v>
      </c>
      <c r="C27" s="122">
        <f>Input!$D$15</f>
        <v>1116.2844429242596</v>
      </c>
      <c r="D27" s="123">
        <f>-PPMT(Input!$D$14/12,$B$4-B28,$B$4,$F$4)</f>
        <v>1243.4900216431242</v>
      </c>
      <c r="E27" s="123">
        <f>-IPMT(Input!$D$14/12,$B$4-B28,$B$4,$F$4)</f>
        <v>725.56786801717158</v>
      </c>
      <c r="F27" s="125">
        <f t="shared" si="2"/>
        <v>58045.429441373744</v>
      </c>
    </row>
    <row r="28" spans="1:6" x14ac:dyDescent="0.2">
      <c r="A28" s="119">
        <f t="shared" si="0"/>
        <v>24</v>
      </c>
      <c r="B28" s="120">
        <f t="shared" si="1"/>
        <v>36</v>
      </c>
      <c r="C28" s="122">
        <f>Input!$D$15</f>
        <v>1116.2844429242596</v>
      </c>
      <c r="D28" s="123">
        <f>-PPMT(Input!$D$14/12,$B$4-B29,$B$4,$F$4)</f>
        <v>1259.033646913663</v>
      </c>
      <c r="E28" s="123">
        <f>-IPMT(Input!$D$14/12,$B$4-B29,$B$4,$F$4)</f>
        <v>710.02424274663247</v>
      </c>
      <c r="F28" s="126">
        <f t="shared" si="2"/>
        <v>56801.939419730617</v>
      </c>
    </row>
    <row r="29" spans="1:6" x14ac:dyDescent="0.2">
      <c r="A29" s="13">
        <f t="shared" si="0"/>
        <v>25</v>
      </c>
      <c r="B29" s="13">
        <f t="shared" si="1"/>
        <v>35</v>
      </c>
      <c r="C29" s="122">
        <f>Input!$D$15</f>
        <v>1116.2844429242596</v>
      </c>
      <c r="D29" s="123">
        <f>-PPMT(Input!$D$14/12,$B$4-B30,$B$4,$F$4)</f>
        <v>1274.7715675000838</v>
      </c>
      <c r="E29" s="123">
        <f>-IPMT(Input!$D$14/12,$B$4-B30,$B$4,$F$4)</f>
        <v>694.28632216021174</v>
      </c>
      <c r="F29" s="125">
        <f t="shared" si="2"/>
        <v>55542.905772816957</v>
      </c>
    </row>
    <row r="30" spans="1:6" x14ac:dyDescent="0.2">
      <c r="A30" s="13">
        <f t="shared" si="0"/>
        <v>26</v>
      </c>
      <c r="B30" s="13">
        <f t="shared" si="1"/>
        <v>34</v>
      </c>
      <c r="C30" s="122">
        <f>Input!$D$15</f>
        <v>1116.2844429242596</v>
      </c>
      <c r="D30" s="123">
        <f>-PPMT(Input!$D$14/12,$B$4-B31,$B$4,$F$4)</f>
        <v>1290.7062120938349</v>
      </c>
      <c r="E30" s="123">
        <f>-IPMT(Input!$D$14/12,$B$4-B31,$B$4,$F$4)</f>
        <v>678.35167756646069</v>
      </c>
      <c r="F30" s="125">
        <f t="shared" si="2"/>
        <v>54268.13420531687</v>
      </c>
    </row>
    <row r="31" spans="1:6" x14ac:dyDescent="0.2">
      <c r="A31" s="13">
        <f t="shared" si="0"/>
        <v>27</v>
      </c>
      <c r="B31" s="13">
        <f t="shared" si="1"/>
        <v>33</v>
      </c>
      <c r="C31" s="122">
        <f>Input!$D$15</f>
        <v>1116.2844429242596</v>
      </c>
      <c r="D31" s="123">
        <f>-PPMT(Input!$D$14/12,$B$4-B32,$B$4,$F$4)</f>
        <v>1306.8400397450077</v>
      </c>
      <c r="E31" s="123">
        <f>-IPMT(Input!$D$14/12,$B$4-B32,$B$4,$F$4)</f>
        <v>662.21784991528773</v>
      </c>
      <c r="F31" s="125">
        <f t="shared" si="2"/>
        <v>52977.427993223035</v>
      </c>
    </row>
    <row r="32" spans="1:6" x14ac:dyDescent="0.2">
      <c r="A32" s="13">
        <f t="shared" si="0"/>
        <v>28</v>
      </c>
      <c r="B32" s="13">
        <f t="shared" si="1"/>
        <v>32</v>
      </c>
      <c r="C32" s="122">
        <f>Input!$D$15</f>
        <v>1116.2844429242596</v>
      </c>
      <c r="D32" s="123">
        <f>-PPMT(Input!$D$14/12,$B$4-B33,$B$4,$F$4)</f>
        <v>1323.1755402418203</v>
      </c>
      <c r="E32" s="123">
        <f>-IPMT(Input!$D$14/12,$B$4-B33,$B$4,$F$4)</f>
        <v>645.8823494184752</v>
      </c>
      <c r="F32" s="125">
        <f t="shared" si="2"/>
        <v>51670.587953478025</v>
      </c>
    </row>
    <row r="33" spans="1:6" x14ac:dyDescent="0.2">
      <c r="A33" s="13">
        <f t="shared" si="0"/>
        <v>29</v>
      </c>
      <c r="B33" s="13">
        <f t="shared" si="1"/>
        <v>31</v>
      </c>
      <c r="C33" s="122">
        <f>Input!$D$15</f>
        <v>1116.2844429242596</v>
      </c>
      <c r="D33" s="123">
        <f>-PPMT(Input!$D$14/12,$B$4-B34,$B$4,$F$4)</f>
        <v>1339.7152344948433</v>
      </c>
      <c r="E33" s="123">
        <f>-IPMT(Input!$D$14/12,$B$4-B34,$B$4,$F$4)</f>
        <v>629.34265516545247</v>
      </c>
      <c r="F33" s="125">
        <f t="shared" si="2"/>
        <v>50347.412413236205</v>
      </c>
    </row>
    <row r="34" spans="1:6" x14ac:dyDescent="0.2">
      <c r="A34" s="13">
        <f t="shared" si="0"/>
        <v>30</v>
      </c>
      <c r="B34" s="13">
        <f t="shared" si="1"/>
        <v>30</v>
      </c>
      <c r="C34" s="122">
        <f>Input!$D$15</f>
        <v>1116.2844429242596</v>
      </c>
      <c r="D34" s="123">
        <f>-PPMT(Input!$D$14/12,$B$4-B35,$B$4,$F$4)</f>
        <v>1356.4616749260288</v>
      </c>
      <c r="E34" s="123">
        <f>-IPMT(Input!$D$14/12,$B$4-B35,$B$4,$F$4)</f>
        <v>612.59621473426705</v>
      </c>
      <c r="F34" s="125">
        <f t="shared" si="2"/>
        <v>49007.697178741364</v>
      </c>
    </row>
    <row r="35" spans="1:6" x14ac:dyDescent="0.2">
      <c r="A35" s="13">
        <f t="shared" si="0"/>
        <v>31</v>
      </c>
      <c r="B35" s="13">
        <f t="shared" si="1"/>
        <v>29</v>
      </c>
      <c r="C35" s="122">
        <f>Input!$D$15</f>
        <v>1116.2844429242596</v>
      </c>
      <c r="D35" s="123">
        <f>-PPMT(Input!$D$14/12,$B$4-B36,$B$4,$F$4)</f>
        <v>1373.4174458626039</v>
      </c>
      <c r="E35" s="123">
        <f>-IPMT(Input!$D$14/12,$B$4-B36,$B$4,$F$4)</f>
        <v>595.64044379769155</v>
      </c>
      <c r="F35" s="125">
        <f t="shared" si="2"/>
        <v>47651.235503815333</v>
      </c>
    </row>
    <row r="36" spans="1:6" x14ac:dyDescent="0.2">
      <c r="A36" s="13">
        <f t="shared" si="0"/>
        <v>32</v>
      </c>
      <c r="B36" s="13">
        <f t="shared" si="1"/>
        <v>28</v>
      </c>
      <c r="C36" s="122">
        <f>Input!$D$15</f>
        <v>1116.2844429242596</v>
      </c>
      <c r="D36" s="123">
        <f>-PPMT(Input!$D$14/12,$B$4-B37,$B$4,$F$4)</f>
        <v>1390.5851639358866</v>
      </c>
      <c r="E36" s="123">
        <f>-IPMT(Input!$D$14/12,$B$4-B37,$B$4,$F$4)</f>
        <v>578.47272572440897</v>
      </c>
      <c r="F36" s="125">
        <f t="shared" si="2"/>
        <v>46277.818057952725</v>
      </c>
    </row>
    <row r="37" spans="1:6" x14ac:dyDescent="0.2">
      <c r="A37" s="13">
        <f t="shared" si="0"/>
        <v>33</v>
      </c>
      <c r="B37" s="13">
        <f t="shared" si="1"/>
        <v>27</v>
      </c>
      <c r="C37" s="122">
        <f>Input!$D$15</f>
        <v>1116.2844429242596</v>
      </c>
      <c r="D37" s="123">
        <f>-PPMT(Input!$D$14/12,$B$4-B38,$B$4,$F$4)</f>
        <v>1407.9674784850852</v>
      </c>
      <c r="E37" s="123">
        <f>-IPMT(Input!$D$14/12,$B$4-B38,$B$4,$F$4)</f>
        <v>561.09041117521042</v>
      </c>
      <c r="F37" s="125">
        <f t="shared" si="2"/>
        <v>44887.232894016837</v>
      </c>
    </row>
    <row r="38" spans="1:6" x14ac:dyDescent="0.2">
      <c r="A38" s="13">
        <f t="shared" si="0"/>
        <v>34</v>
      </c>
      <c r="B38" s="13">
        <f t="shared" si="1"/>
        <v>26</v>
      </c>
      <c r="C38" s="122">
        <f>Input!$D$15</f>
        <v>1116.2844429242596</v>
      </c>
      <c r="D38" s="123">
        <f>-PPMT(Input!$D$14/12,$B$4-B39,$B$4,$F$4)</f>
        <v>1425.5670719661487</v>
      </c>
      <c r="E38" s="123">
        <f>-IPMT(Input!$D$14/12,$B$4-B39,$B$4,$F$4)</f>
        <v>543.49081769414693</v>
      </c>
      <c r="F38" s="125">
        <f t="shared" si="2"/>
        <v>43479.26541553175</v>
      </c>
    </row>
    <row r="39" spans="1:6" x14ac:dyDescent="0.2">
      <c r="A39" s="13">
        <f t="shared" si="0"/>
        <v>35</v>
      </c>
      <c r="B39" s="13">
        <f t="shared" si="1"/>
        <v>25</v>
      </c>
      <c r="C39" s="122">
        <f>Input!$D$15</f>
        <v>1116.2844429242596</v>
      </c>
      <c r="D39" s="123">
        <f>-PPMT(Input!$D$14/12,$B$4-B40,$B$4,$F$4)</f>
        <v>1443.3866603657254</v>
      </c>
      <c r="E39" s="123">
        <f>-IPMT(Input!$D$14/12,$B$4-B40,$B$4,$F$4)</f>
        <v>525.67122929457003</v>
      </c>
      <c r="F39" s="125">
        <f t="shared" si="2"/>
        <v>42053.6983435656</v>
      </c>
    </row>
    <row r="40" spans="1:6" x14ac:dyDescent="0.2">
      <c r="A40" s="119">
        <f t="shared" si="0"/>
        <v>36</v>
      </c>
      <c r="B40" s="120">
        <f t="shared" si="1"/>
        <v>24</v>
      </c>
      <c r="C40" s="122">
        <f>Input!$D$15</f>
        <v>1116.2844429242596</v>
      </c>
      <c r="D40" s="123">
        <f>-PPMT(Input!$D$14/12,$B$4-B41,$B$4,$F$4)</f>
        <v>1461.4289936202972</v>
      </c>
      <c r="E40" s="123">
        <f>-IPMT(Input!$D$14/12,$B$4-B41,$B$4,$F$4)</f>
        <v>507.62889603999849</v>
      </c>
      <c r="F40" s="126">
        <f t="shared" si="2"/>
        <v>40610.311683199878</v>
      </c>
    </row>
    <row r="41" spans="1:6" x14ac:dyDescent="0.2">
      <c r="A41" s="13">
        <f t="shared" si="0"/>
        <v>37</v>
      </c>
      <c r="B41" s="13">
        <f t="shared" si="1"/>
        <v>23</v>
      </c>
      <c r="C41" s="122">
        <f>Input!$D$15</f>
        <v>1116.2844429242596</v>
      </c>
      <c r="D41" s="123">
        <f>-PPMT(Input!$D$14/12,$B$4-B42,$B$4,$F$4)</f>
        <v>1479.696856040551</v>
      </c>
      <c r="E41" s="123">
        <f>-IPMT(Input!$D$14/12,$B$4-B42,$B$4,$F$4)</f>
        <v>489.36103361974472</v>
      </c>
      <c r="F41" s="125">
        <f t="shared" si="2"/>
        <v>39148.882689579579</v>
      </c>
    </row>
    <row r="42" spans="1:6" x14ac:dyDescent="0.2">
      <c r="A42" s="13">
        <f t="shared" si="0"/>
        <v>38</v>
      </c>
      <c r="B42" s="13">
        <f t="shared" si="1"/>
        <v>22</v>
      </c>
      <c r="C42" s="122">
        <f>Input!$D$15</f>
        <v>1116.2844429242596</v>
      </c>
      <c r="D42" s="123">
        <f>-PPMT(Input!$D$14/12,$B$4-B43,$B$4,$F$4)</f>
        <v>1498.1930667410577</v>
      </c>
      <c r="E42" s="123">
        <f>-IPMT(Input!$D$14/12,$B$4-B43,$B$4,$F$4)</f>
        <v>470.86482291923784</v>
      </c>
      <c r="F42" s="125">
        <f t="shared" si="2"/>
        <v>37669.185833539028</v>
      </c>
    </row>
    <row r="43" spans="1:6" x14ac:dyDescent="0.2">
      <c r="A43" s="13">
        <f t="shared" si="0"/>
        <v>39</v>
      </c>
      <c r="B43" s="13">
        <f t="shared" si="1"/>
        <v>21</v>
      </c>
      <c r="C43" s="122">
        <f>Input!$D$15</f>
        <v>1116.2844429242596</v>
      </c>
      <c r="D43" s="123">
        <f>-PPMT(Input!$D$14/12,$B$4-B44,$B$4,$F$4)</f>
        <v>1516.9204800753209</v>
      </c>
      <c r="E43" s="123">
        <f>-IPMT(Input!$D$14/12,$B$4-B44,$B$4,$F$4)</f>
        <v>452.13740958497459</v>
      </c>
      <c r="F43" s="125">
        <f t="shared" si="2"/>
        <v>36170.992766797972</v>
      </c>
    </row>
    <row r="44" spans="1:6" x14ac:dyDescent="0.2">
      <c r="A44" s="13">
        <f t="shared" si="0"/>
        <v>40</v>
      </c>
      <c r="B44" s="13">
        <f t="shared" si="1"/>
        <v>20</v>
      </c>
      <c r="C44" s="122">
        <f>Input!$D$15</f>
        <v>1116.2844429242596</v>
      </c>
      <c r="D44" s="123">
        <f>-PPMT(Input!$D$14/12,$B$4-B45,$B$4,$F$4)</f>
        <v>1535.8819860762626</v>
      </c>
      <c r="E44" s="123">
        <f>-IPMT(Input!$D$14/12,$B$4-B45,$B$4,$F$4)</f>
        <v>433.17590358403311</v>
      </c>
      <c r="F44" s="125">
        <f t="shared" si="2"/>
        <v>34654.07228672265</v>
      </c>
    </row>
    <row r="45" spans="1:6" x14ac:dyDescent="0.2">
      <c r="A45" s="13">
        <f t="shared" si="0"/>
        <v>41</v>
      </c>
      <c r="B45" s="13">
        <f t="shared" si="1"/>
        <v>19</v>
      </c>
      <c r="C45" s="122">
        <f>Input!$D$15</f>
        <v>1116.2844429242596</v>
      </c>
      <c r="D45" s="123">
        <f>-PPMT(Input!$D$14/12,$B$4-B46,$B$4,$F$4)</f>
        <v>1555.0805109022156</v>
      </c>
      <c r="E45" s="123">
        <f>-IPMT(Input!$D$14/12,$B$4-B46,$B$4,$F$4)</f>
        <v>413.97737875807985</v>
      </c>
      <c r="F45" s="125">
        <f t="shared" si="2"/>
        <v>33118.190300646391</v>
      </c>
    </row>
    <row r="46" spans="1:6" x14ac:dyDescent="0.2">
      <c r="A46" s="13">
        <f t="shared" si="0"/>
        <v>42</v>
      </c>
      <c r="B46" s="13">
        <f t="shared" si="1"/>
        <v>18</v>
      </c>
      <c r="C46" s="122">
        <f>Input!$D$15</f>
        <v>1116.2844429242596</v>
      </c>
      <c r="D46" s="123">
        <f>-PPMT(Input!$D$14/12,$B$4-B47,$B$4,$F$4)</f>
        <v>1574.5190172884934</v>
      </c>
      <c r="E46" s="123">
        <f>-IPMT(Input!$D$14/12,$B$4-B47,$B$4,$F$4)</f>
        <v>394.53887237180214</v>
      </c>
      <c r="F46" s="125">
        <f t="shared" si="2"/>
        <v>31563.109789744176</v>
      </c>
    </row>
    <row r="47" spans="1:6" x14ac:dyDescent="0.2">
      <c r="A47" s="13">
        <f t="shared" si="0"/>
        <v>43</v>
      </c>
      <c r="B47" s="13">
        <f t="shared" si="1"/>
        <v>17</v>
      </c>
      <c r="C47" s="122">
        <f>Input!$D$15</f>
        <v>1116.2844429242596</v>
      </c>
      <c r="D47" s="123">
        <f>-PPMT(Input!$D$14/12,$B$4-B48,$B$4,$F$4)</f>
        <v>1594.2005050045996</v>
      </c>
      <c r="E47" s="123">
        <f>-IPMT(Input!$D$14/12,$B$4-B48,$B$4,$F$4)</f>
        <v>374.85738465569597</v>
      </c>
      <c r="F47" s="125">
        <f t="shared" si="2"/>
        <v>29988.590772455682</v>
      </c>
    </row>
    <row r="48" spans="1:6" x14ac:dyDescent="0.2">
      <c r="A48" s="13">
        <f t="shared" si="0"/>
        <v>44</v>
      </c>
      <c r="B48" s="13">
        <f t="shared" si="1"/>
        <v>16</v>
      </c>
      <c r="C48" s="122">
        <f>Input!$D$15</f>
        <v>1116.2844429242596</v>
      </c>
      <c r="D48" s="123">
        <f>-PPMT(Input!$D$14/12,$B$4-B49,$B$4,$F$4)</f>
        <v>1614.1280113171572</v>
      </c>
      <c r="E48" s="123">
        <f>-IPMT(Input!$D$14/12,$B$4-B49,$B$4,$F$4)</f>
        <v>354.92987834313851</v>
      </c>
      <c r="F48" s="125">
        <f t="shared" si="2"/>
        <v>28394.390267451083</v>
      </c>
    </row>
    <row r="49" spans="1:6" x14ac:dyDescent="0.2">
      <c r="A49" s="13">
        <f t="shared" si="0"/>
        <v>45</v>
      </c>
      <c r="B49" s="13">
        <f t="shared" si="1"/>
        <v>15</v>
      </c>
      <c r="C49" s="122">
        <f>Input!$D$15</f>
        <v>1116.2844429242596</v>
      </c>
      <c r="D49" s="123">
        <f>-PPMT(Input!$D$14/12,$B$4-B50,$B$4,$F$4)</f>
        <v>1634.3046114586216</v>
      </c>
      <c r="E49" s="123">
        <f>-IPMT(Input!$D$14/12,$B$4-B50,$B$4,$F$4)</f>
        <v>334.75327820167405</v>
      </c>
      <c r="F49" s="125">
        <f t="shared" si="2"/>
        <v>26780.262256133927</v>
      </c>
    </row>
    <row r="50" spans="1:6" x14ac:dyDescent="0.2">
      <c r="A50" s="13">
        <f t="shared" si="0"/>
        <v>46</v>
      </c>
      <c r="B50" s="13">
        <f t="shared" si="1"/>
        <v>14</v>
      </c>
      <c r="C50" s="122">
        <f>Input!$D$15</f>
        <v>1116.2844429242596</v>
      </c>
      <c r="D50" s="123">
        <f>-PPMT(Input!$D$14/12,$B$4-B51,$B$4,$F$4)</f>
        <v>1654.7334191018542</v>
      </c>
      <c r="E50" s="123">
        <f>-IPMT(Input!$D$14/12,$B$4-B51,$B$4,$F$4)</f>
        <v>314.32447055844131</v>
      </c>
      <c r="F50" s="125">
        <f t="shared" si="2"/>
        <v>25145.957644675305</v>
      </c>
    </row>
    <row r="51" spans="1:6" x14ac:dyDescent="0.2">
      <c r="A51" s="13">
        <f t="shared" si="0"/>
        <v>47</v>
      </c>
      <c r="B51" s="13">
        <f t="shared" si="1"/>
        <v>13</v>
      </c>
      <c r="C51" s="122">
        <f>Input!$D$15</f>
        <v>1116.2844429242596</v>
      </c>
      <c r="D51" s="123">
        <f>-PPMT(Input!$D$14/12,$B$4-B52,$B$4,$F$4)</f>
        <v>1675.4175868406276</v>
      </c>
      <c r="E51" s="123">
        <f>-IPMT(Input!$D$14/12,$B$4-B52,$B$4,$F$4)</f>
        <v>293.64030281966808</v>
      </c>
      <c r="F51" s="125">
        <f t="shared" si="2"/>
        <v>23491.224225573453</v>
      </c>
    </row>
    <row r="52" spans="1:6" x14ac:dyDescent="0.2">
      <c r="A52" s="119">
        <f t="shared" si="0"/>
        <v>48</v>
      </c>
      <c r="B52" s="120">
        <f t="shared" si="1"/>
        <v>12</v>
      </c>
      <c r="C52" s="122">
        <f>Input!$D$15</f>
        <v>1116.2844429242596</v>
      </c>
      <c r="D52" s="123">
        <f>-PPMT(Input!$D$14/12,$B$4-B53,$B$4,$F$4)</f>
        <v>1696.360306676135</v>
      </c>
      <c r="E52" s="123">
        <f>-IPMT(Input!$D$14/12,$B$4-B53,$B$4,$F$4)</f>
        <v>272.69758298416031</v>
      </c>
      <c r="F52" s="126">
        <f t="shared" si="2"/>
        <v>21815.806638732825</v>
      </c>
    </row>
    <row r="53" spans="1:6" x14ac:dyDescent="0.2">
      <c r="A53" s="13">
        <f t="shared" si="0"/>
        <v>49</v>
      </c>
      <c r="B53" s="13">
        <f t="shared" si="1"/>
        <v>11</v>
      </c>
      <c r="C53" s="122">
        <f>Input!$D$15</f>
        <v>1116.2844429242596</v>
      </c>
      <c r="D53" s="123">
        <f>-PPMT(Input!$D$14/12,$B$4-B54,$B$4,$F$4)</f>
        <v>1717.564810509587</v>
      </c>
      <c r="E53" s="123">
        <f>-IPMT(Input!$D$14/12,$B$4-B54,$B$4,$F$4)</f>
        <v>251.49307915070855</v>
      </c>
      <c r="F53" s="125">
        <f t="shared" si="2"/>
        <v>20119.44633205669</v>
      </c>
    </row>
    <row r="54" spans="1:6" x14ac:dyDescent="0.2">
      <c r="A54" s="13">
        <f t="shared" si="0"/>
        <v>50</v>
      </c>
      <c r="B54" s="13">
        <f t="shared" si="1"/>
        <v>10</v>
      </c>
      <c r="C54" s="122">
        <f>Input!$D$15</f>
        <v>1116.2844429242596</v>
      </c>
      <c r="D54" s="123">
        <f>-PPMT(Input!$D$14/12,$B$4-B55,$B$4,$F$4)</f>
        <v>1739.0343706409569</v>
      </c>
      <c r="E54" s="123">
        <f>-IPMT(Input!$D$14/12,$B$4-B55,$B$4,$F$4)</f>
        <v>230.02351901933875</v>
      </c>
      <c r="F54" s="125">
        <f t="shared" si="2"/>
        <v>18401.881521547104</v>
      </c>
    </row>
    <row r="55" spans="1:6" x14ac:dyDescent="0.2">
      <c r="A55" s="13">
        <f t="shared" si="0"/>
        <v>51</v>
      </c>
      <c r="B55" s="13">
        <f t="shared" si="1"/>
        <v>9</v>
      </c>
      <c r="C55" s="122">
        <f>Input!$D$15</f>
        <v>1116.2844429242596</v>
      </c>
      <c r="D55" s="123">
        <f>-PPMT(Input!$D$14/12,$B$4-B56,$B$4,$F$4)</f>
        <v>1760.772300273969</v>
      </c>
      <c r="E55" s="123">
        <f>-IPMT(Input!$D$14/12,$B$4-B56,$B$4,$F$4)</f>
        <v>208.28558938632676</v>
      </c>
      <c r="F55" s="125">
        <f t="shared" si="2"/>
        <v>16662.847150906146</v>
      </c>
    </row>
    <row r="56" spans="1:6" x14ac:dyDescent="0.2">
      <c r="A56" s="13">
        <f t="shared" si="0"/>
        <v>52</v>
      </c>
      <c r="B56" s="13">
        <f t="shared" si="1"/>
        <v>8</v>
      </c>
      <c r="C56" s="122">
        <f>Input!$D$15</f>
        <v>1116.2844429242596</v>
      </c>
      <c r="D56" s="123">
        <f>-PPMT(Input!$D$14/12,$B$4-B57,$B$4,$F$4)</f>
        <v>1782.7819540273936</v>
      </c>
      <c r="E56" s="123">
        <f>-IPMT(Input!$D$14/12,$B$4-B57,$B$4,$F$4)</f>
        <v>186.27593563290219</v>
      </c>
      <c r="F56" s="125">
        <f t="shared" si="2"/>
        <v>14902.074850632176</v>
      </c>
    </row>
    <row r="57" spans="1:6" x14ac:dyDescent="0.2">
      <c r="A57" s="13">
        <f t="shared" si="0"/>
        <v>53</v>
      </c>
      <c r="B57" s="13">
        <f t="shared" si="1"/>
        <v>7</v>
      </c>
      <c r="C57" s="122">
        <f>Input!$D$15</f>
        <v>1116.2844429242596</v>
      </c>
      <c r="D57" s="123">
        <f>-PPMT(Input!$D$14/12,$B$4-B58,$B$4,$F$4)</f>
        <v>1805.066728452736</v>
      </c>
      <c r="E57" s="123">
        <f>-IPMT(Input!$D$14/12,$B$4-B58,$B$4,$F$4)</f>
        <v>163.9911612075598</v>
      </c>
      <c r="F57" s="125">
        <f t="shared" si="2"/>
        <v>13119.292896604782</v>
      </c>
    </row>
    <row r="58" spans="1:6" x14ac:dyDescent="0.2">
      <c r="A58" s="13">
        <f t="shared" si="0"/>
        <v>54</v>
      </c>
      <c r="B58" s="13">
        <f t="shared" si="1"/>
        <v>6</v>
      </c>
      <c r="C58" s="122">
        <f>Input!$D$15</f>
        <v>1116.2844429242596</v>
      </c>
      <c r="D58" s="123">
        <f>-PPMT(Input!$D$14/12,$B$4-B59,$B$4,$F$4)</f>
        <v>1827.6300625583949</v>
      </c>
      <c r="E58" s="123">
        <f>-IPMT(Input!$D$14/12,$B$4-B59,$B$4,$F$4)</f>
        <v>141.42782710190059</v>
      </c>
      <c r="F58" s="125">
        <f t="shared" si="2"/>
        <v>11314.226168152047</v>
      </c>
    </row>
    <row r="59" spans="1:6" x14ac:dyDescent="0.2">
      <c r="A59" s="13">
        <f t="shared" si="0"/>
        <v>55</v>
      </c>
      <c r="B59" s="13">
        <f t="shared" si="1"/>
        <v>5</v>
      </c>
      <c r="C59" s="122">
        <f>Input!$D$15</f>
        <v>1116.2844429242596</v>
      </c>
      <c r="D59" s="123">
        <f>-PPMT(Input!$D$14/12,$B$4-B60,$B$4,$F$4)</f>
        <v>1850.4754383403749</v>
      </c>
      <c r="E59" s="123">
        <f>-IPMT(Input!$D$14/12,$B$4-B60,$B$4,$F$4)</f>
        <v>118.58245131992064</v>
      </c>
      <c r="F59" s="125">
        <f t="shared" si="2"/>
        <v>9486.5961055936514</v>
      </c>
    </row>
    <row r="60" spans="1:6" x14ac:dyDescent="0.2">
      <c r="A60" s="13">
        <f t="shared" si="0"/>
        <v>56</v>
      </c>
      <c r="B60" s="13">
        <f t="shared" si="1"/>
        <v>4</v>
      </c>
      <c r="C60" s="122">
        <f>Input!$D$15</f>
        <v>1116.2844429242596</v>
      </c>
      <c r="D60" s="123">
        <f>-PPMT(Input!$D$14/12,$B$4-B61,$B$4,$F$4)</f>
        <v>1873.6063813196297</v>
      </c>
      <c r="E60" s="123">
        <f>-IPMT(Input!$D$14/12,$B$4-B61,$B$4,$F$4)</f>
        <v>95.451508340665967</v>
      </c>
      <c r="F60" s="125">
        <f t="shared" si="2"/>
        <v>7636.1206672532762</v>
      </c>
    </row>
    <row r="61" spans="1:6" x14ac:dyDescent="0.2">
      <c r="A61" s="13">
        <f t="shared" si="0"/>
        <v>57</v>
      </c>
      <c r="B61" s="13">
        <f t="shared" si="1"/>
        <v>3</v>
      </c>
      <c r="C61" s="122">
        <f>Input!$D$15</f>
        <v>1116.2844429242596</v>
      </c>
      <c r="D61" s="123">
        <f>-PPMT(Input!$D$14/12,$B$4-B62,$B$4,$F$4)</f>
        <v>1897.0264610861248</v>
      </c>
      <c r="E61" s="123">
        <f>-IPMT(Input!$D$14/12,$B$4-B62,$B$4,$F$4)</f>
        <v>72.031428574170604</v>
      </c>
      <c r="F61" s="125">
        <f t="shared" si="2"/>
        <v>5762.5142859336465</v>
      </c>
    </row>
    <row r="62" spans="1:6" x14ac:dyDescent="0.2">
      <c r="A62" s="13">
        <f t="shared" si="0"/>
        <v>58</v>
      </c>
      <c r="B62" s="13">
        <f t="shared" si="1"/>
        <v>2</v>
      </c>
      <c r="C62" s="122">
        <f>Input!$D$15</f>
        <v>1116.2844429242596</v>
      </c>
      <c r="D62" s="123">
        <f>-PPMT(Input!$D$14/12,$B$4-B63,$B$4,$F$4)</f>
        <v>1920.7392918497017</v>
      </c>
      <c r="E62" s="123">
        <f>-IPMT(Input!$D$14/12,$B$4-B63,$B$4,$F$4)</f>
        <v>48.318597810594042</v>
      </c>
      <c r="F62" s="125">
        <f t="shared" si="2"/>
        <v>3865.4878248475216</v>
      </c>
    </row>
    <row r="63" spans="1:6" x14ac:dyDescent="0.2">
      <c r="A63" s="13">
        <f t="shared" si="0"/>
        <v>59</v>
      </c>
      <c r="B63" s="13">
        <f t="shared" si="1"/>
        <v>1</v>
      </c>
      <c r="C63" s="122">
        <f>Input!$D$15</f>
        <v>1116.2844429242596</v>
      </c>
      <c r="D63" s="123">
        <f>-PPMT(Input!$D$14/12,$B$4-B64,$B$4,$F$4)</f>
        <v>1944.7485329978228</v>
      </c>
      <c r="E63" s="123">
        <f>-IPMT(Input!$D$14/12,$B$4-B64,$B$4,$F$4)</f>
        <v>24.30935666247278</v>
      </c>
      <c r="F63" s="125">
        <f t="shared" si="2"/>
        <v>1944.7485329978199</v>
      </c>
    </row>
    <row r="64" spans="1:6" x14ac:dyDescent="0.2">
      <c r="A64" s="119">
        <f t="shared" si="0"/>
        <v>60</v>
      </c>
      <c r="B64" s="120">
        <f t="shared" si="1"/>
        <v>0</v>
      </c>
      <c r="C64" s="122">
        <f>Input!$D$15</f>
        <v>1116.2844429242596</v>
      </c>
      <c r="D64" s="123" t="e">
        <f>-PPMT(Input!$D$14/12,$B$4-B65,$B$4,$F$4)</f>
        <v>#NUM!</v>
      </c>
      <c r="E64" s="123" t="e">
        <f>-IPMT(Input!$D$14/12,$B$4-B65,$B$4,$F$4)</f>
        <v>#NUM!</v>
      </c>
      <c r="F64" s="126">
        <f t="shared" si="2"/>
        <v>-2.9558577807620168E-12</v>
      </c>
    </row>
    <row r="65" spans="1:6" x14ac:dyDescent="0.2">
      <c r="A65" s="13">
        <f t="shared" si="0"/>
        <v>61</v>
      </c>
      <c r="B65" s="13">
        <f t="shared" si="1"/>
        <v>-1</v>
      </c>
      <c r="C65" s="122">
        <f>Input!$D$15</f>
        <v>1116.2844429242596</v>
      </c>
      <c r="D65" s="123" t="e">
        <f>-PPMT(Input!$D$14/12,$B$4-B66,$B$4,$F$4)</f>
        <v>#NUM!</v>
      </c>
      <c r="E65" s="123" t="e">
        <f>-IPMT(Input!$D$14/12,$B$4-B66,$B$4,$F$4)</f>
        <v>#NUM!</v>
      </c>
      <c r="F65" s="125" t="e">
        <f t="shared" si="2"/>
        <v>#NUM!</v>
      </c>
    </row>
    <row r="66" spans="1:6" x14ac:dyDescent="0.2">
      <c r="A66" s="13">
        <f t="shared" si="0"/>
        <v>62</v>
      </c>
      <c r="B66" s="13">
        <f t="shared" si="1"/>
        <v>-2</v>
      </c>
      <c r="C66" s="122">
        <f>Input!$D$15</f>
        <v>1116.2844429242596</v>
      </c>
      <c r="D66" s="123" t="e">
        <f>-PPMT(Input!$D$14/12,$B$4-B67,$B$4,$F$4)</f>
        <v>#NUM!</v>
      </c>
      <c r="E66" s="123" t="e">
        <f>-IPMT(Input!$D$14/12,$B$4-B67,$B$4,$F$4)</f>
        <v>#NUM!</v>
      </c>
      <c r="F66" s="125" t="e">
        <f t="shared" si="2"/>
        <v>#NUM!</v>
      </c>
    </row>
    <row r="67" spans="1:6" x14ac:dyDescent="0.2">
      <c r="A67" s="13">
        <f t="shared" si="0"/>
        <v>63</v>
      </c>
      <c r="B67" s="13">
        <f t="shared" si="1"/>
        <v>-3</v>
      </c>
      <c r="C67" s="122">
        <f>Input!$D$15</f>
        <v>1116.2844429242596</v>
      </c>
      <c r="D67" s="123" t="e">
        <f>-PPMT(Input!$D$14/12,$B$4-B68,$B$4,$F$4)</f>
        <v>#NUM!</v>
      </c>
      <c r="E67" s="123" t="e">
        <f>-IPMT(Input!$D$14/12,$B$4-B68,$B$4,$F$4)</f>
        <v>#NUM!</v>
      </c>
      <c r="F67" s="125" t="e">
        <f t="shared" si="2"/>
        <v>#NUM!</v>
      </c>
    </row>
    <row r="68" spans="1:6" x14ac:dyDescent="0.2">
      <c r="A68" s="13">
        <f t="shared" si="0"/>
        <v>64</v>
      </c>
      <c r="B68" s="13">
        <f t="shared" si="1"/>
        <v>-4</v>
      </c>
      <c r="C68" s="122">
        <f>Input!$D$15</f>
        <v>1116.2844429242596</v>
      </c>
      <c r="D68" s="123" t="e">
        <f>-PPMT(Input!$D$14/12,$B$4-B69,$B$4,$F$4)</f>
        <v>#NUM!</v>
      </c>
      <c r="E68" s="123" t="e">
        <f>-IPMT(Input!$D$14/12,$B$4-B69,$B$4,$F$4)</f>
        <v>#NUM!</v>
      </c>
      <c r="F68" s="125" t="e">
        <f t="shared" si="2"/>
        <v>#NUM!</v>
      </c>
    </row>
    <row r="69" spans="1:6" x14ac:dyDescent="0.2">
      <c r="A69" s="13">
        <f t="shared" ref="A69:A132" si="3">$B$4-B69</f>
        <v>65</v>
      </c>
      <c r="B69" s="13">
        <f t="shared" ref="B69:B132" si="4">B68-1</f>
        <v>-5</v>
      </c>
      <c r="C69" s="122">
        <f>Input!$D$15</f>
        <v>1116.2844429242596</v>
      </c>
      <c r="D69" s="123" t="e">
        <f>-PPMT(Input!$D$14/12,$B$4-B70,$B$4,$F$4)</f>
        <v>#NUM!</v>
      </c>
      <c r="E69" s="123" t="e">
        <f>-IPMT(Input!$D$14/12,$B$4-B70,$B$4,$F$4)</f>
        <v>#NUM!</v>
      </c>
      <c r="F69" s="125" t="e">
        <f t="shared" ref="F69:F132" si="5">F68-D68</f>
        <v>#NUM!</v>
      </c>
    </row>
    <row r="70" spans="1:6" x14ac:dyDescent="0.2">
      <c r="A70" s="13">
        <f t="shared" si="3"/>
        <v>66</v>
      </c>
      <c r="B70" s="13">
        <f t="shared" si="4"/>
        <v>-6</v>
      </c>
      <c r="C70" s="122">
        <f>Input!$D$15</f>
        <v>1116.2844429242596</v>
      </c>
      <c r="D70" s="123" t="e">
        <f>-PPMT(Input!$D$14/12,$B$4-B71,$B$4,$F$4)</f>
        <v>#NUM!</v>
      </c>
      <c r="E70" s="123" t="e">
        <f>-IPMT(Input!$D$14/12,$B$4-B71,$B$4,$F$4)</f>
        <v>#NUM!</v>
      </c>
      <c r="F70" s="125" t="e">
        <f t="shared" si="5"/>
        <v>#NUM!</v>
      </c>
    </row>
    <row r="71" spans="1:6" x14ac:dyDescent="0.2">
      <c r="A71" s="13">
        <f t="shared" si="3"/>
        <v>67</v>
      </c>
      <c r="B71" s="13">
        <f t="shared" si="4"/>
        <v>-7</v>
      </c>
      <c r="C71" s="122">
        <f>Input!$D$15</f>
        <v>1116.2844429242596</v>
      </c>
      <c r="D71" s="123" t="e">
        <f>-PPMT(Input!$D$14/12,$B$4-B72,$B$4,$F$4)</f>
        <v>#NUM!</v>
      </c>
      <c r="E71" s="123" t="e">
        <f>-IPMT(Input!$D$14/12,$B$4-B72,$B$4,$F$4)</f>
        <v>#NUM!</v>
      </c>
      <c r="F71" s="125" t="e">
        <f t="shared" si="5"/>
        <v>#NUM!</v>
      </c>
    </row>
    <row r="72" spans="1:6" x14ac:dyDescent="0.2">
      <c r="A72" s="13">
        <f t="shared" si="3"/>
        <v>68</v>
      </c>
      <c r="B72" s="13">
        <f t="shared" si="4"/>
        <v>-8</v>
      </c>
      <c r="C72" s="122">
        <f>Input!$D$15</f>
        <v>1116.2844429242596</v>
      </c>
      <c r="D72" s="123" t="e">
        <f>-PPMT(Input!$D$14/12,$B$4-B73,$B$4,$F$4)</f>
        <v>#NUM!</v>
      </c>
      <c r="E72" s="123" t="e">
        <f>-IPMT(Input!$D$14/12,$B$4-B73,$B$4,$F$4)</f>
        <v>#NUM!</v>
      </c>
      <c r="F72" s="125" t="e">
        <f t="shared" si="5"/>
        <v>#NUM!</v>
      </c>
    </row>
    <row r="73" spans="1:6" x14ac:dyDescent="0.2">
      <c r="A73" s="13">
        <f t="shared" si="3"/>
        <v>69</v>
      </c>
      <c r="B73" s="13">
        <f t="shared" si="4"/>
        <v>-9</v>
      </c>
      <c r="C73" s="122">
        <f>Input!$D$15</f>
        <v>1116.2844429242596</v>
      </c>
      <c r="D73" s="123" t="e">
        <f>-PPMT(Input!$D$14/12,$B$4-B74,$B$4,$F$4)</f>
        <v>#NUM!</v>
      </c>
      <c r="E73" s="123" t="e">
        <f>-IPMT(Input!$D$14/12,$B$4-B74,$B$4,$F$4)</f>
        <v>#NUM!</v>
      </c>
      <c r="F73" s="125" t="e">
        <f t="shared" si="5"/>
        <v>#NUM!</v>
      </c>
    </row>
    <row r="74" spans="1:6" x14ac:dyDescent="0.2">
      <c r="A74" s="13">
        <f t="shared" si="3"/>
        <v>70</v>
      </c>
      <c r="B74" s="13">
        <f t="shared" si="4"/>
        <v>-10</v>
      </c>
      <c r="C74" s="122">
        <f>Input!$D$15</f>
        <v>1116.2844429242596</v>
      </c>
      <c r="D74" s="123" t="e">
        <f>-PPMT(Input!$D$14/12,$B$4-B75,$B$4,$F$4)</f>
        <v>#NUM!</v>
      </c>
      <c r="E74" s="123" t="e">
        <f>-IPMT(Input!$D$14/12,$B$4-B75,$B$4,$F$4)</f>
        <v>#NUM!</v>
      </c>
      <c r="F74" s="125" t="e">
        <f t="shared" si="5"/>
        <v>#NUM!</v>
      </c>
    </row>
    <row r="75" spans="1:6" x14ac:dyDescent="0.2">
      <c r="A75" s="13">
        <f t="shared" si="3"/>
        <v>71</v>
      </c>
      <c r="B75" s="13">
        <f t="shared" si="4"/>
        <v>-11</v>
      </c>
      <c r="C75" s="122">
        <f>Input!$D$15</f>
        <v>1116.2844429242596</v>
      </c>
      <c r="D75" s="123" t="e">
        <f>-PPMT(Input!$D$14/12,$B$4-B76,$B$4,$F$4)</f>
        <v>#NUM!</v>
      </c>
      <c r="E75" s="123" t="e">
        <f>-IPMT(Input!$D$14/12,$B$4-B76,$B$4,$F$4)</f>
        <v>#NUM!</v>
      </c>
      <c r="F75" s="125" t="e">
        <f t="shared" si="5"/>
        <v>#NUM!</v>
      </c>
    </row>
    <row r="76" spans="1:6" x14ac:dyDescent="0.2">
      <c r="A76" s="119">
        <f t="shared" si="3"/>
        <v>72</v>
      </c>
      <c r="B76" s="120">
        <f t="shared" si="4"/>
        <v>-12</v>
      </c>
      <c r="C76" s="122">
        <f>Input!$D$15</f>
        <v>1116.2844429242596</v>
      </c>
      <c r="D76" s="123" t="e">
        <f>-PPMT(Input!$D$14/12,$B$4-B77,$B$4,$F$4)</f>
        <v>#NUM!</v>
      </c>
      <c r="E76" s="123" t="e">
        <f>-IPMT(Input!$D$14/12,$B$4-B77,$B$4,$F$4)</f>
        <v>#NUM!</v>
      </c>
      <c r="F76" s="126" t="e">
        <f t="shared" si="5"/>
        <v>#NUM!</v>
      </c>
    </row>
    <row r="77" spans="1:6" x14ac:dyDescent="0.2">
      <c r="A77" s="13">
        <f t="shared" si="3"/>
        <v>73</v>
      </c>
      <c r="B77" s="13">
        <f t="shared" si="4"/>
        <v>-13</v>
      </c>
      <c r="C77" s="122">
        <f>Input!$D$15</f>
        <v>1116.2844429242596</v>
      </c>
      <c r="D77" s="123" t="e">
        <f>-PPMT(Input!$D$14/12,$B$4-B78,$B$4,$F$4)</f>
        <v>#NUM!</v>
      </c>
      <c r="E77" s="123" t="e">
        <f>-IPMT(Input!$D$14/12,$B$4-B78,$B$4,$F$4)</f>
        <v>#NUM!</v>
      </c>
      <c r="F77" s="125" t="e">
        <f t="shared" si="5"/>
        <v>#NUM!</v>
      </c>
    </row>
    <row r="78" spans="1:6" x14ac:dyDescent="0.2">
      <c r="A78" s="13">
        <f t="shared" si="3"/>
        <v>74</v>
      </c>
      <c r="B78" s="13">
        <f t="shared" si="4"/>
        <v>-14</v>
      </c>
      <c r="C78" s="122">
        <f>Input!$D$15</f>
        <v>1116.2844429242596</v>
      </c>
      <c r="D78" s="123" t="e">
        <f>-PPMT(Input!$D$14/12,$B$4-B79,$B$4,$F$4)</f>
        <v>#NUM!</v>
      </c>
      <c r="E78" s="123" t="e">
        <f>-IPMT(Input!$D$14/12,$B$4-B79,$B$4,$F$4)</f>
        <v>#NUM!</v>
      </c>
      <c r="F78" s="125" t="e">
        <f t="shared" si="5"/>
        <v>#NUM!</v>
      </c>
    </row>
    <row r="79" spans="1:6" x14ac:dyDescent="0.2">
      <c r="A79" s="13">
        <f t="shared" si="3"/>
        <v>75</v>
      </c>
      <c r="B79" s="13">
        <f t="shared" si="4"/>
        <v>-15</v>
      </c>
      <c r="C79" s="122">
        <f>Input!$D$15</f>
        <v>1116.2844429242596</v>
      </c>
      <c r="D79" s="123" t="e">
        <f>-PPMT(Input!$D$14/12,$B$4-B80,$B$4,$F$4)</f>
        <v>#NUM!</v>
      </c>
      <c r="E79" s="123" t="e">
        <f>-IPMT(Input!$D$14/12,$B$4-B80,$B$4,$F$4)</f>
        <v>#NUM!</v>
      </c>
      <c r="F79" s="125" t="e">
        <f t="shared" si="5"/>
        <v>#NUM!</v>
      </c>
    </row>
    <row r="80" spans="1:6" x14ac:dyDescent="0.2">
      <c r="A80" s="13">
        <f t="shared" si="3"/>
        <v>76</v>
      </c>
      <c r="B80" s="13">
        <f t="shared" si="4"/>
        <v>-16</v>
      </c>
      <c r="C80" s="122">
        <f>Input!$D$15</f>
        <v>1116.2844429242596</v>
      </c>
      <c r="D80" s="123" t="e">
        <f>-PPMT(Input!$D$14/12,$B$4-B81,$B$4,$F$4)</f>
        <v>#NUM!</v>
      </c>
      <c r="E80" s="123" t="e">
        <f>-IPMT(Input!$D$14/12,$B$4-B81,$B$4,$F$4)</f>
        <v>#NUM!</v>
      </c>
      <c r="F80" s="125" t="e">
        <f t="shared" si="5"/>
        <v>#NUM!</v>
      </c>
    </row>
    <row r="81" spans="1:6" x14ac:dyDescent="0.2">
      <c r="A81" s="13">
        <f t="shared" si="3"/>
        <v>77</v>
      </c>
      <c r="B81" s="13">
        <f t="shared" si="4"/>
        <v>-17</v>
      </c>
      <c r="C81" s="122">
        <f>Input!$D$15</f>
        <v>1116.2844429242596</v>
      </c>
      <c r="D81" s="123" t="e">
        <f>-PPMT(Input!$D$14/12,$B$4-B82,$B$4,$F$4)</f>
        <v>#NUM!</v>
      </c>
      <c r="E81" s="123" t="e">
        <f>-IPMT(Input!$D$14/12,$B$4-B82,$B$4,$F$4)</f>
        <v>#NUM!</v>
      </c>
      <c r="F81" s="125" t="e">
        <f t="shared" si="5"/>
        <v>#NUM!</v>
      </c>
    </row>
    <row r="82" spans="1:6" x14ac:dyDescent="0.2">
      <c r="A82" s="13">
        <f t="shared" si="3"/>
        <v>78</v>
      </c>
      <c r="B82" s="13">
        <f t="shared" si="4"/>
        <v>-18</v>
      </c>
      <c r="C82" s="122">
        <f>Input!$D$15</f>
        <v>1116.2844429242596</v>
      </c>
      <c r="D82" s="123" t="e">
        <f>-PPMT(Input!$D$14/12,$B$4-B83,$B$4,$F$4)</f>
        <v>#NUM!</v>
      </c>
      <c r="E82" s="123" t="e">
        <f>-IPMT(Input!$D$14/12,$B$4-B83,$B$4,$F$4)</f>
        <v>#NUM!</v>
      </c>
      <c r="F82" s="125" t="e">
        <f t="shared" si="5"/>
        <v>#NUM!</v>
      </c>
    </row>
    <row r="83" spans="1:6" x14ac:dyDescent="0.2">
      <c r="A83" s="13">
        <f t="shared" si="3"/>
        <v>79</v>
      </c>
      <c r="B83" s="13">
        <f t="shared" si="4"/>
        <v>-19</v>
      </c>
      <c r="C83" s="122">
        <f>Input!$D$15</f>
        <v>1116.2844429242596</v>
      </c>
      <c r="D83" s="123" t="e">
        <f>-PPMT(Input!$D$14/12,$B$4-B84,$B$4,$F$4)</f>
        <v>#NUM!</v>
      </c>
      <c r="E83" s="123" t="e">
        <f>-IPMT(Input!$D$14/12,$B$4-B84,$B$4,$F$4)</f>
        <v>#NUM!</v>
      </c>
      <c r="F83" s="125" t="e">
        <f t="shared" si="5"/>
        <v>#NUM!</v>
      </c>
    </row>
    <row r="84" spans="1:6" x14ac:dyDescent="0.2">
      <c r="A84" s="13">
        <f t="shared" si="3"/>
        <v>80</v>
      </c>
      <c r="B84" s="13">
        <f t="shared" si="4"/>
        <v>-20</v>
      </c>
      <c r="C84" s="122">
        <f>Input!$D$15</f>
        <v>1116.2844429242596</v>
      </c>
      <c r="D84" s="123" t="e">
        <f>-PPMT(Input!$D$14/12,$B$4-B85,$B$4,$F$4)</f>
        <v>#NUM!</v>
      </c>
      <c r="E84" s="123" t="e">
        <f>-IPMT(Input!$D$14/12,$B$4-B85,$B$4,$F$4)</f>
        <v>#NUM!</v>
      </c>
      <c r="F84" s="125" t="e">
        <f t="shared" si="5"/>
        <v>#NUM!</v>
      </c>
    </row>
    <row r="85" spans="1:6" x14ac:dyDescent="0.2">
      <c r="A85" s="13">
        <f t="shared" si="3"/>
        <v>81</v>
      </c>
      <c r="B85" s="13">
        <f t="shared" si="4"/>
        <v>-21</v>
      </c>
      <c r="C85" s="122">
        <f>Input!$D$15</f>
        <v>1116.2844429242596</v>
      </c>
      <c r="D85" s="123" t="e">
        <f>-PPMT(Input!$D$14/12,$B$4-B86,$B$4,$F$4)</f>
        <v>#NUM!</v>
      </c>
      <c r="E85" s="123" t="e">
        <f>-IPMT(Input!$D$14/12,$B$4-B86,$B$4,$F$4)</f>
        <v>#NUM!</v>
      </c>
      <c r="F85" s="125" t="e">
        <f t="shared" si="5"/>
        <v>#NUM!</v>
      </c>
    </row>
    <row r="86" spans="1:6" x14ac:dyDescent="0.2">
      <c r="A86" s="13">
        <f t="shared" si="3"/>
        <v>82</v>
      </c>
      <c r="B86" s="13">
        <f t="shared" si="4"/>
        <v>-22</v>
      </c>
      <c r="C86" s="122">
        <f>Input!$D$15</f>
        <v>1116.2844429242596</v>
      </c>
      <c r="D86" s="123" t="e">
        <f>-PPMT(Input!$D$14/12,$B$4-B87,$B$4,$F$4)</f>
        <v>#NUM!</v>
      </c>
      <c r="E86" s="123" t="e">
        <f>-IPMT(Input!$D$14/12,$B$4-B87,$B$4,$F$4)</f>
        <v>#NUM!</v>
      </c>
      <c r="F86" s="125" t="e">
        <f t="shared" si="5"/>
        <v>#NUM!</v>
      </c>
    </row>
    <row r="87" spans="1:6" x14ac:dyDescent="0.2">
      <c r="A87" s="13">
        <f t="shared" si="3"/>
        <v>83</v>
      </c>
      <c r="B87" s="13">
        <f t="shared" si="4"/>
        <v>-23</v>
      </c>
      <c r="C87" s="122">
        <f>Input!$D$15</f>
        <v>1116.2844429242596</v>
      </c>
      <c r="D87" s="123" t="e">
        <f>-PPMT(Input!$D$14/12,$B$4-B88,$B$4,$F$4)</f>
        <v>#NUM!</v>
      </c>
      <c r="E87" s="123" t="e">
        <f>-IPMT(Input!$D$14/12,$B$4-B88,$B$4,$F$4)</f>
        <v>#NUM!</v>
      </c>
      <c r="F87" s="125" t="e">
        <f t="shared" si="5"/>
        <v>#NUM!</v>
      </c>
    </row>
    <row r="88" spans="1:6" x14ac:dyDescent="0.2">
      <c r="A88" s="119">
        <f t="shared" si="3"/>
        <v>84</v>
      </c>
      <c r="B88" s="120">
        <f t="shared" si="4"/>
        <v>-24</v>
      </c>
      <c r="C88" s="122">
        <f>Input!$D$15</f>
        <v>1116.2844429242596</v>
      </c>
      <c r="D88" s="123" t="e">
        <f>-PPMT(Input!$D$14/12,$B$4-B89,$B$4,$F$4)</f>
        <v>#NUM!</v>
      </c>
      <c r="E88" s="123" t="e">
        <f>-IPMT(Input!$D$14/12,$B$4-B89,$B$4,$F$4)</f>
        <v>#NUM!</v>
      </c>
      <c r="F88" s="126" t="e">
        <f t="shared" si="5"/>
        <v>#NUM!</v>
      </c>
    </row>
    <row r="89" spans="1:6" x14ac:dyDescent="0.2">
      <c r="A89" s="13">
        <f t="shared" si="3"/>
        <v>85</v>
      </c>
      <c r="B89" s="13">
        <f t="shared" si="4"/>
        <v>-25</v>
      </c>
      <c r="C89" s="122">
        <f>Input!$D$15</f>
        <v>1116.2844429242596</v>
      </c>
      <c r="D89" s="123" t="e">
        <f>-PPMT(Input!$D$14/12,$B$4-B90,$B$4,$F$4)</f>
        <v>#NUM!</v>
      </c>
      <c r="E89" s="123" t="e">
        <f>-IPMT(Input!$D$14/12,$B$4-B90,$B$4,$F$4)</f>
        <v>#NUM!</v>
      </c>
      <c r="F89" s="125" t="e">
        <f t="shared" si="5"/>
        <v>#NUM!</v>
      </c>
    </row>
    <row r="90" spans="1:6" x14ac:dyDescent="0.2">
      <c r="A90" s="13">
        <f t="shared" si="3"/>
        <v>86</v>
      </c>
      <c r="B90" s="13">
        <f t="shared" si="4"/>
        <v>-26</v>
      </c>
      <c r="C90" s="122">
        <f>Input!$D$15</f>
        <v>1116.2844429242596</v>
      </c>
      <c r="D90" s="123" t="e">
        <f>-PPMT(Input!$D$14/12,$B$4-B91,$B$4,$F$4)</f>
        <v>#NUM!</v>
      </c>
      <c r="E90" s="123" t="e">
        <f>-IPMT(Input!$D$14/12,$B$4-B91,$B$4,$F$4)</f>
        <v>#NUM!</v>
      </c>
      <c r="F90" s="125" t="e">
        <f t="shared" si="5"/>
        <v>#NUM!</v>
      </c>
    </row>
    <row r="91" spans="1:6" x14ac:dyDescent="0.2">
      <c r="A91" s="13">
        <f t="shared" si="3"/>
        <v>87</v>
      </c>
      <c r="B91" s="13">
        <f t="shared" si="4"/>
        <v>-27</v>
      </c>
      <c r="C91" s="122">
        <f>Input!$D$15</f>
        <v>1116.2844429242596</v>
      </c>
      <c r="D91" s="123" t="e">
        <f>-PPMT(Input!$D$14/12,$B$4-B92,$B$4,$F$4)</f>
        <v>#NUM!</v>
      </c>
      <c r="E91" s="123" t="e">
        <f>-IPMT(Input!$D$14/12,$B$4-B92,$B$4,$F$4)</f>
        <v>#NUM!</v>
      </c>
      <c r="F91" s="125" t="e">
        <f t="shared" si="5"/>
        <v>#NUM!</v>
      </c>
    </row>
    <row r="92" spans="1:6" x14ac:dyDescent="0.2">
      <c r="A92" s="13">
        <f t="shared" si="3"/>
        <v>88</v>
      </c>
      <c r="B92" s="13">
        <f t="shared" si="4"/>
        <v>-28</v>
      </c>
      <c r="C92" s="122">
        <f>Input!$D$15</f>
        <v>1116.2844429242596</v>
      </c>
      <c r="D92" s="123" t="e">
        <f>-PPMT(Input!$D$14/12,$B$4-B93,$B$4,$F$4)</f>
        <v>#NUM!</v>
      </c>
      <c r="E92" s="123" t="e">
        <f>-IPMT(Input!$D$14/12,$B$4-B93,$B$4,$F$4)</f>
        <v>#NUM!</v>
      </c>
      <c r="F92" s="125" t="e">
        <f t="shared" si="5"/>
        <v>#NUM!</v>
      </c>
    </row>
    <row r="93" spans="1:6" x14ac:dyDescent="0.2">
      <c r="A93" s="13">
        <f t="shared" si="3"/>
        <v>89</v>
      </c>
      <c r="B93" s="13">
        <f t="shared" si="4"/>
        <v>-29</v>
      </c>
      <c r="C93" s="122">
        <f>Input!$D$15</f>
        <v>1116.2844429242596</v>
      </c>
      <c r="D93" s="123" t="e">
        <f>-PPMT(Input!$D$14/12,$B$4-B94,$B$4,$F$4)</f>
        <v>#NUM!</v>
      </c>
      <c r="E93" s="123" t="e">
        <f>-IPMT(Input!$D$14/12,$B$4-B94,$B$4,$F$4)</f>
        <v>#NUM!</v>
      </c>
      <c r="F93" s="125" t="e">
        <f t="shared" si="5"/>
        <v>#NUM!</v>
      </c>
    </row>
    <row r="94" spans="1:6" x14ac:dyDescent="0.2">
      <c r="A94" s="13">
        <f t="shared" si="3"/>
        <v>90</v>
      </c>
      <c r="B94" s="13">
        <f t="shared" si="4"/>
        <v>-30</v>
      </c>
      <c r="C94" s="122">
        <f>Input!$D$15</f>
        <v>1116.2844429242596</v>
      </c>
      <c r="D94" s="123" t="e">
        <f>-PPMT(Input!$D$14/12,$B$4-B95,$B$4,$F$4)</f>
        <v>#NUM!</v>
      </c>
      <c r="E94" s="123" t="e">
        <f>-IPMT(Input!$D$14/12,$B$4-B95,$B$4,$F$4)</f>
        <v>#NUM!</v>
      </c>
      <c r="F94" s="125" t="e">
        <f t="shared" si="5"/>
        <v>#NUM!</v>
      </c>
    </row>
    <row r="95" spans="1:6" x14ac:dyDescent="0.2">
      <c r="A95" s="13">
        <f t="shared" si="3"/>
        <v>91</v>
      </c>
      <c r="B95" s="13">
        <f t="shared" si="4"/>
        <v>-31</v>
      </c>
      <c r="C95" s="122">
        <f>Input!$D$15</f>
        <v>1116.2844429242596</v>
      </c>
      <c r="D95" s="123" t="e">
        <f>-PPMT(Input!$D$14/12,$B$4-B96,$B$4,$F$4)</f>
        <v>#NUM!</v>
      </c>
      <c r="E95" s="123" t="e">
        <f>-IPMT(Input!$D$14/12,$B$4-B96,$B$4,$F$4)</f>
        <v>#NUM!</v>
      </c>
      <c r="F95" s="125" t="e">
        <f t="shared" si="5"/>
        <v>#NUM!</v>
      </c>
    </row>
    <row r="96" spans="1:6" x14ac:dyDescent="0.2">
      <c r="A96" s="13">
        <f t="shared" si="3"/>
        <v>92</v>
      </c>
      <c r="B96" s="13">
        <f t="shared" si="4"/>
        <v>-32</v>
      </c>
      <c r="C96" s="122">
        <f>Input!$D$15</f>
        <v>1116.2844429242596</v>
      </c>
      <c r="D96" s="123" t="e">
        <f>-PPMT(Input!$D$14/12,$B$4-B97,$B$4,$F$4)</f>
        <v>#NUM!</v>
      </c>
      <c r="E96" s="123" t="e">
        <f>-IPMT(Input!$D$14/12,$B$4-B97,$B$4,$F$4)</f>
        <v>#NUM!</v>
      </c>
      <c r="F96" s="125" t="e">
        <f t="shared" si="5"/>
        <v>#NUM!</v>
      </c>
    </row>
    <row r="97" spans="1:6" x14ac:dyDescent="0.2">
      <c r="A97" s="13">
        <f t="shared" si="3"/>
        <v>93</v>
      </c>
      <c r="B97" s="13">
        <f t="shared" si="4"/>
        <v>-33</v>
      </c>
      <c r="C97" s="122">
        <f>Input!$D$15</f>
        <v>1116.2844429242596</v>
      </c>
      <c r="D97" s="123" t="e">
        <f>-PPMT(Input!$D$14/12,$B$4-B98,$B$4,$F$4)</f>
        <v>#NUM!</v>
      </c>
      <c r="E97" s="123" t="e">
        <f>-IPMT(Input!$D$14/12,$B$4-B98,$B$4,$F$4)</f>
        <v>#NUM!</v>
      </c>
      <c r="F97" s="125" t="e">
        <f t="shared" si="5"/>
        <v>#NUM!</v>
      </c>
    </row>
    <row r="98" spans="1:6" x14ac:dyDescent="0.2">
      <c r="A98" s="13">
        <f t="shared" si="3"/>
        <v>94</v>
      </c>
      <c r="B98" s="13">
        <f t="shared" si="4"/>
        <v>-34</v>
      </c>
      <c r="C98" s="122">
        <f>Input!$D$15</f>
        <v>1116.2844429242596</v>
      </c>
      <c r="D98" s="123" t="e">
        <f>-PPMT(Input!$D$14/12,$B$4-B99,$B$4,$F$4)</f>
        <v>#NUM!</v>
      </c>
      <c r="E98" s="123" t="e">
        <f>-IPMT(Input!$D$14/12,$B$4-B99,$B$4,$F$4)</f>
        <v>#NUM!</v>
      </c>
      <c r="F98" s="125" t="e">
        <f t="shared" si="5"/>
        <v>#NUM!</v>
      </c>
    </row>
    <row r="99" spans="1:6" x14ac:dyDescent="0.2">
      <c r="A99" s="13">
        <f t="shared" si="3"/>
        <v>95</v>
      </c>
      <c r="B99" s="13">
        <f t="shared" si="4"/>
        <v>-35</v>
      </c>
      <c r="C99" s="122">
        <f>Input!$D$15</f>
        <v>1116.2844429242596</v>
      </c>
      <c r="D99" s="123" t="e">
        <f>-PPMT(Input!$D$14/12,$B$4-B100,$B$4,$F$4)</f>
        <v>#NUM!</v>
      </c>
      <c r="E99" s="123" t="e">
        <f>-IPMT(Input!$D$14/12,$B$4-B100,$B$4,$F$4)</f>
        <v>#NUM!</v>
      </c>
      <c r="F99" s="125" t="e">
        <f t="shared" si="5"/>
        <v>#NUM!</v>
      </c>
    </row>
    <row r="100" spans="1:6" x14ac:dyDescent="0.2">
      <c r="A100" s="119">
        <f t="shared" si="3"/>
        <v>96</v>
      </c>
      <c r="B100" s="120">
        <f t="shared" si="4"/>
        <v>-36</v>
      </c>
      <c r="C100" s="122">
        <f>Input!$D$15</f>
        <v>1116.2844429242596</v>
      </c>
      <c r="D100" s="123" t="e">
        <f>-PPMT(Input!$D$14/12,$B$4-B101,$B$4,$F$4)</f>
        <v>#NUM!</v>
      </c>
      <c r="E100" s="123" t="e">
        <f>-IPMT(Input!$D$14/12,$B$4-B101,$B$4,$F$4)</f>
        <v>#NUM!</v>
      </c>
      <c r="F100" s="126" t="e">
        <f t="shared" si="5"/>
        <v>#NUM!</v>
      </c>
    </row>
    <row r="101" spans="1:6" x14ac:dyDescent="0.2">
      <c r="A101" s="13">
        <f t="shared" si="3"/>
        <v>97</v>
      </c>
      <c r="B101" s="13">
        <f t="shared" si="4"/>
        <v>-37</v>
      </c>
      <c r="C101" s="122">
        <f>Input!$D$15</f>
        <v>1116.2844429242596</v>
      </c>
      <c r="D101" s="123" t="e">
        <f>-PPMT(Input!$D$14/12,$B$4-B102,$B$4,$F$4)</f>
        <v>#NUM!</v>
      </c>
      <c r="E101" s="123" t="e">
        <f>-IPMT(Input!$D$14/12,$B$4-B102,$B$4,$F$4)</f>
        <v>#NUM!</v>
      </c>
      <c r="F101" s="125" t="e">
        <f t="shared" si="5"/>
        <v>#NUM!</v>
      </c>
    </row>
    <row r="102" spans="1:6" x14ac:dyDescent="0.2">
      <c r="A102" s="13">
        <f t="shared" si="3"/>
        <v>98</v>
      </c>
      <c r="B102" s="13">
        <f t="shared" si="4"/>
        <v>-38</v>
      </c>
      <c r="C102" s="122">
        <f>Input!$D$15</f>
        <v>1116.2844429242596</v>
      </c>
      <c r="D102" s="123" t="e">
        <f>-PPMT(Input!$D$14/12,$B$4-B103,$B$4,$F$4)</f>
        <v>#NUM!</v>
      </c>
      <c r="E102" s="123" t="e">
        <f>-IPMT(Input!$D$14/12,$B$4-B103,$B$4,$F$4)</f>
        <v>#NUM!</v>
      </c>
      <c r="F102" s="125" t="e">
        <f t="shared" si="5"/>
        <v>#NUM!</v>
      </c>
    </row>
    <row r="103" spans="1:6" x14ac:dyDescent="0.2">
      <c r="A103" s="13">
        <f t="shared" si="3"/>
        <v>99</v>
      </c>
      <c r="B103" s="13">
        <f t="shared" si="4"/>
        <v>-39</v>
      </c>
      <c r="C103" s="122">
        <f>Input!$D$15</f>
        <v>1116.2844429242596</v>
      </c>
      <c r="D103" s="123" t="e">
        <f>-PPMT(Input!$D$14/12,$B$4-B104,$B$4,$F$4)</f>
        <v>#NUM!</v>
      </c>
      <c r="E103" s="123" t="e">
        <f>-IPMT(Input!$D$14/12,$B$4-B104,$B$4,$F$4)</f>
        <v>#NUM!</v>
      </c>
      <c r="F103" s="125" t="e">
        <f t="shared" si="5"/>
        <v>#NUM!</v>
      </c>
    </row>
    <row r="104" spans="1:6" x14ac:dyDescent="0.2">
      <c r="A104" s="13">
        <f t="shared" si="3"/>
        <v>100</v>
      </c>
      <c r="B104" s="13">
        <f t="shared" si="4"/>
        <v>-40</v>
      </c>
      <c r="C104" s="122">
        <f>Input!$D$15</f>
        <v>1116.2844429242596</v>
      </c>
      <c r="D104" s="123" t="e">
        <f>-PPMT(Input!$D$14/12,$B$4-B105,$B$4,$F$4)</f>
        <v>#NUM!</v>
      </c>
      <c r="E104" s="123" t="e">
        <f>-IPMT(Input!$D$14/12,$B$4-B105,$B$4,$F$4)</f>
        <v>#NUM!</v>
      </c>
      <c r="F104" s="125" t="e">
        <f t="shared" si="5"/>
        <v>#NUM!</v>
      </c>
    </row>
    <row r="105" spans="1:6" x14ac:dyDescent="0.2">
      <c r="A105" s="13">
        <f t="shared" si="3"/>
        <v>101</v>
      </c>
      <c r="B105" s="13">
        <f t="shared" si="4"/>
        <v>-41</v>
      </c>
      <c r="C105" s="122">
        <f>Input!$D$15</f>
        <v>1116.2844429242596</v>
      </c>
      <c r="D105" s="123" t="e">
        <f>-PPMT(Input!$D$14/12,$B$4-B106,$B$4,$F$4)</f>
        <v>#NUM!</v>
      </c>
      <c r="E105" s="123" t="e">
        <f>-IPMT(Input!$D$14/12,$B$4-B106,$B$4,$F$4)</f>
        <v>#NUM!</v>
      </c>
      <c r="F105" s="125" t="e">
        <f t="shared" si="5"/>
        <v>#NUM!</v>
      </c>
    </row>
    <row r="106" spans="1:6" x14ac:dyDescent="0.2">
      <c r="A106" s="13">
        <f t="shared" si="3"/>
        <v>102</v>
      </c>
      <c r="B106" s="13">
        <f t="shared" si="4"/>
        <v>-42</v>
      </c>
      <c r="C106" s="122">
        <f>Input!$D$15</f>
        <v>1116.2844429242596</v>
      </c>
      <c r="D106" s="123" t="e">
        <f>-PPMT(Input!$D$14/12,$B$4-B107,$B$4,$F$4)</f>
        <v>#NUM!</v>
      </c>
      <c r="E106" s="123" t="e">
        <f>-IPMT(Input!$D$14/12,$B$4-B107,$B$4,$F$4)</f>
        <v>#NUM!</v>
      </c>
      <c r="F106" s="125" t="e">
        <f t="shared" si="5"/>
        <v>#NUM!</v>
      </c>
    </row>
    <row r="107" spans="1:6" x14ac:dyDescent="0.2">
      <c r="A107" s="13">
        <f t="shared" si="3"/>
        <v>103</v>
      </c>
      <c r="B107" s="13">
        <f t="shared" si="4"/>
        <v>-43</v>
      </c>
      <c r="C107" s="122">
        <f>Input!$D$15</f>
        <v>1116.2844429242596</v>
      </c>
      <c r="D107" s="123" t="e">
        <f>-PPMT(Input!$D$14/12,$B$4-B108,$B$4,$F$4)</f>
        <v>#NUM!</v>
      </c>
      <c r="E107" s="123" t="e">
        <f>-IPMT(Input!$D$14/12,$B$4-B108,$B$4,$F$4)</f>
        <v>#NUM!</v>
      </c>
      <c r="F107" s="125" t="e">
        <f t="shared" si="5"/>
        <v>#NUM!</v>
      </c>
    </row>
    <row r="108" spans="1:6" x14ac:dyDescent="0.2">
      <c r="A108" s="13">
        <f t="shared" si="3"/>
        <v>104</v>
      </c>
      <c r="B108" s="13">
        <f t="shared" si="4"/>
        <v>-44</v>
      </c>
      <c r="C108" s="122">
        <f>Input!$D$15</f>
        <v>1116.2844429242596</v>
      </c>
      <c r="D108" s="123" t="e">
        <f>-PPMT(Input!$D$14/12,$B$4-B109,$B$4,$F$4)</f>
        <v>#NUM!</v>
      </c>
      <c r="E108" s="123" t="e">
        <f>-IPMT(Input!$D$14/12,$B$4-B109,$B$4,$F$4)</f>
        <v>#NUM!</v>
      </c>
      <c r="F108" s="125" t="e">
        <f t="shared" si="5"/>
        <v>#NUM!</v>
      </c>
    </row>
    <row r="109" spans="1:6" x14ac:dyDescent="0.2">
      <c r="A109" s="13">
        <f t="shared" si="3"/>
        <v>105</v>
      </c>
      <c r="B109" s="13">
        <f t="shared" si="4"/>
        <v>-45</v>
      </c>
      <c r="C109" s="122">
        <f>Input!$D$15</f>
        <v>1116.2844429242596</v>
      </c>
      <c r="D109" s="123" t="e">
        <f>-PPMT(Input!$D$14/12,$B$4-B110,$B$4,$F$4)</f>
        <v>#NUM!</v>
      </c>
      <c r="E109" s="123" t="e">
        <f>-IPMT(Input!$D$14/12,$B$4-B110,$B$4,$F$4)</f>
        <v>#NUM!</v>
      </c>
      <c r="F109" s="125" t="e">
        <f t="shared" si="5"/>
        <v>#NUM!</v>
      </c>
    </row>
    <row r="110" spans="1:6" x14ac:dyDescent="0.2">
      <c r="A110" s="13">
        <f t="shared" si="3"/>
        <v>106</v>
      </c>
      <c r="B110" s="13">
        <f t="shared" si="4"/>
        <v>-46</v>
      </c>
      <c r="C110" s="122">
        <f>Input!$D$15</f>
        <v>1116.2844429242596</v>
      </c>
      <c r="D110" s="123" t="e">
        <f>-PPMT(Input!$D$14/12,$B$4-B111,$B$4,$F$4)</f>
        <v>#NUM!</v>
      </c>
      <c r="E110" s="123" t="e">
        <f>-IPMT(Input!$D$14/12,$B$4-B111,$B$4,$F$4)</f>
        <v>#NUM!</v>
      </c>
      <c r="F110" s="125" t="e">
        <f t="shared" si="5"/>
        <v>#NUM!</v>
      </c>
    </row>
    <row r="111" spans="1:6" x14ac:dyDescent="0.2">
      <c r="A111" s="13">
        <f t="shared" si="3"/>
        <v>107</v>
      </c>
      <c r="B111" s="13">
        <f t="shared" si="4"/>
        <v>-47</v>
      </c>
      <c r="C111" s="122">
        <f>Input!$D$15</f>
        <v>1116.2844429242596</v>
      </c>
      <c r="D111" s="123" t="e">
        <f>-PPMT(Input!$D$14/12,$B$4-B112,$B$4,$F$4)</f>
        <v>#NUM!</v>
      </c>
      <c r="E111" s="123" t="e">
        <f>-IPMT(Input!$D$14/12,$B$4-B112,$B$4,$F$4)</f>
        <v>#NUM!</v>
      </c>
      <c r="F111" s="125" t="e">
        <f t="shared" si="5"/>
        <v>#NUM!</v>
      </c>
    </row>
    <row r="112" spans="1:6" x14ac:dyDescent="0.2">
      <c r="A112" s="119">
        <f t="shared" si="3"/>
        <v>108</v>
      </c>
      <c r="B112" s="120">
        <f t="shared" si="4"/>
        <v>-48</v>
      </c>
      <c r="C112" s="122">
        <f>Input!$D$15</f>
        <v>1116.2844429242596</v>
      </c>
      <c r="D112" s="123" t="e">
        <f>-PPMT(Input!$D$14/12,$B$4-B113,$B$4,$F$4)</f>
        <v>#NUM!</v>
      </c>
      <c r="E112" s="123" t="e">
        <f>-IPMT(Input!$D$14/12,$B$4-B113,$B$4,$F$4)</f>
        <v>#NUM!</v>
      </c>
      <c r="F112" s="126" t="e">
        <f t="shared" si="5"/>
        <v>#NUM!</v>
      </c>
    </row>
    <row r="113" spans="1:6" x14ac:dyDescent="0.2">
      <c r="A113" s="13">
        <f t="shared" si="3"/>
        <v>109</v>
      </c>
      <c r="B113" s="13">
        <f t="shared" si="4"/>
        <v>-49</v>
      </c>
      <c r="C113" s="122">
        <f>Input!$D$15</f>
        <v>1116.2844429242596</v>
      </c>
      <c r="D113" s="123" t="e">
        <f>-PPMT(Input!$D$14/12,$B$4-B114,$B$4,$F$4)</f>
        <v>#NUM!</v>
      </c>
      <c r="E113" s="123" t="e">
        <f>-IPMT(Input!$D$14/12,$B$4-B114,$B$4,$F$4)</f>
        <v>#NUM!</v>
      </c>
      <c r="F113" s="125" t="e">
        <f t="shared" si="5"/>
        <v>#NUM!</v>
      </c>
    </row>
    <row r="114" spans="1:6" x14ac:dyDescent="0.2">
      <c r="A114" s="13">
        <f t="shared" si="3"/>
        <v>110</v>
      </c>
      <c r="B114" s="13">
        <f t="shared" si="4"/>
        <v>-50</v>
      </c>
      <c r="C114" s="122">
        <f>Input!$D$15</f>
        <v>1116.2844429242596</v>
      </c>
      <c r="D114" s="123" t="e">
        <f>-PPMT(Input!$D$14/12,$B$4-B115,$B$4,$F$4)</f>
        <v>#NUM!</v>
      </c>
      <c r="E114" s="123" t="e">
        <f>-IPMT(Input!$D$14/12,$B$4-B115,$B$4,$F$4)</f>
        <v>#NUM!</v>
      </c>
      <c r="F114" s="125" t="e">
        <f t="shared" si="5"/>
        <v>#NUM!</v>
      </c>
    </row>
    <row r="115" spans="1:6" x14ac:dyDescent="0.2">
      <c r="A115" s="13">
        <f t="shared" si="3"/>
        <v>111</v>
      </c>
      <c r="B115" s="13">
        <f t="shared" si="4"/>
        <v>-51</v>
      </c>
      <c r="C115" s="122">
        <f>Input!$D$15</f>
        <v>1116.2844429242596</v>
      </c>
      <c r="D115" s="123" t="e">
        <f>-PPMT(Input!$D$14/12,$B$4-B116,$B$4,$F$4)</f>
        <v>#NUM!</v>
      </c>
      <c r="E115" s="123" t="e">
        <f>-IPMT(Input!$D$14/12,$B$4-B116,$B$4,$F$4)</f>
        <v>#NUM!</v>
      </c>
      <c r="F115" s="125" t="e">
        <f t="shared" si="5"/>
        <v>#NUM!</v>
      </c>
    </row>
    <row r="116" spans="1:6" x14ac:dyDescent="0.2">
      <c r="A116" s="13">
        <f t="shared" si="3"/>
        <v>112</v>
      </c>
      <c r="B116" s="13">
        <f t="shared" si="4"/>
        <v>-52</v>
      </c>
      <c r="C116" s="122">
        <f>Input!$D$15</f>
        <v>1116.2844429242596</v>
      </c>
      <c r="D116" s="123" t="e">
        <f>-PPMT(Input!$D$14/12,$B$4-B117,$B$4,$F$4)</f>
        <v>#NUM!</v>
      </c>
      <c r="E116" s="123" t="e">
        <f>-IPMT(Input!$D$14/12,$B$4-B117,$B$4,$F$4)</f>
        <v>#NUM!</v>
      </c>
      <c r="F116" s="125" t="e">
        <f t="shared" si="5"/>
        <v>#NUM!</v>
      </c>
    </row>
    <row r="117" spans="1:6" x14ac:dyDescent="0.2">
      <c r="A117" s="13">
        <f t="shared" si="3"/>
        <v>113</v>
      </c>
      <c r="B117" s="13">
        <f t="shared" si="4"/>
        <v>-53</v>
      </c>
      <c r="C117" s="122">
        <f>Input!$D$15</f>
        <v>1116.2844429242596</v>
      </c>
      <c r="D117" s="123" t="e">
        <f>-PPMT(Input!$D$14/12,$B$4-B118,$B$4,$F$4)</f>
        <v>#NUM!</v>
      </c>
      <c r="E117" s="123" t="e">
        <f>-IPMT(Input!$D$14/12,$B$4-B118,$B$4,$F$4)</f>
        <v>#NUM!</v>
      </c>
      <c r="F117" s="125" t="e">
        <f t="shared" si="5"/>
        <v>#NUM!</v>
      </c>
    </row>
    <row r="118" spans="1:6" x14ac:dyDescent="0.2">
      <c r="A118" s="13">
        <f t="shared" si="3"/>
        <v>114</v>
      </c>
      <c r="B118" s="13">
        <f t="shared" si="4"/>
        <v>-54</v>
      </c>
      <c r="C118" s="122">
        <f>Input!$D$15</f>
        <v>1116.2844429242596</v>
      </c>
      <c r="D118" s="123" t="e">
        <f>-PPMT(Input!$D$14/12,$B$4-B119,$B$4,$F$4)</f>
        <v>#NUM!</v>
      </c>
      <c r="E118" s="123" t="e">
        <f>-IPMT(Input!$D$14/12,$B$4-B119,$B$4,$F$4)</f>
        <v>#NUM!</v>
      </c>
      <c r="F118" s="125" t="e">
        <f t="shared" si="5"/>
        <v>#NUM!</v>
      </c>
    </row>
    <row r="119" spans="1:6" x14ac:dyDescent="0.2">
      <c r="A119" s="13">
        <f t="shared" si="3"/>
        <v>115</v>
      </c>
      <c r="B119" s="13">
        <f t="shared" si="4"/>
        <v>-55</v>
      </c>
      <c r="C119" s="122">
        <f>Input!$D$15</f>
        <v>1116.2844429242596</v>
      </c>
      <c r="D119" s="123" t="e">
        <f>-PPMT(Input!$D$14/12,$B$4-B120,$B$4,$F$4)</f>
        <v>#NUM!</v>
      </c>
      <c r="E119" s="123" t="e">
        <f>-IPMT(Input!$D$14/12,$B$4-B120,$B$4,$F$4)</f>
        <v>#NUM!</v>
      </c>
      <c r="F119" s="125" t="e">
        <f t="shared" si="5"/>
        <v>#NUM!</v>
      </c>
    </row>
    <row r="120" spans="1:6" x14ac:dyDescent="0.2">
      <c r="A120" s="13">
        <f t="shared" si="3"/>
        <v>116</v>
      </c>
      <c r="B120" s="13">
        <f t="shared" si="4"/>
        <v>-56</v>
      </c>
      <c r="C120" s="122">
        <f>Input!$D$15</f>
        <v>1116.2844429242596</v>
      </c>
      <c r="D120" s="123" t="e">
        <f>-PPMT(Input!$D$14/12,$B$4-B121,$B$4,$F$4)</f>
        <v>#NUM!</v>
      </c>
      <c r="E120" s="123" t="e">
        <f>-IPMT(Input!$D$14/12,$B$4-B121,$B$4,$F$4)</f>
        <v>#NUM!</v>
      </c>
      <c r="F120" s="125" t="e">
        <f t="shared" si="5"/>
        <v>#NUM!</v>
      </c>
    </row>
    <row r="121" spans="1:6" x14ac:dyDescent="0.2">
      <c r="A121" s="13">
        <f t="shared" si="3"/>
        <v>117</v>
      </c>
      <c r="B121" s="13">
        <f t="shared" si="4"/>
        <v>-57</v>
      </c>
      <c r="C121" s="122">
        <f>Input!$D$15</f>
        <v>1116.2844429242596</v>
      </c>
      <c r="D121" s="123" t="e">
        <f>-PPMT(Input!$D$14/12,$B$4-B122,$B$4,$F$4)</f>
        <v>#NUM!</v>
      </c>
      <c r="E121" s="123" t="e">
        <f>-IPMT(Input!$D$14/12,$B$4-B122,$B$4,$F$4)</f>
        <v>#NUM!</v>
      </c>
      <c r="F121" s="125" t="e">
        <f t="shared" si="5"/>
        <v>#NUM!</v>
      </c>
    </row>
    <row r="122" spans="1:6" x14ac:dyDescent="0.2">
      <c r="A122" s="13">
        <f t="shared" si="3"/>
        <v>118</v>
      </c>
      <c r="B122" s="13">
        <f t="shared" si="4"/>
        <v>-58</v>
      </c>
      <c r="C122" s="122">
        <f>Input!$D$15</f>
        <v>1116.2844429242596</v>
      </c>
      <c r="D122" s="123" t="e">
        <f>-PPMT(Input!$D$14/12,$B$4-B123,$B$4,$F$4)</f>
        <v>#NUM!</v>
      </c>
      <c r="E122" s="123" t="e">
        <f>-IPMT(Input!$D$14/12,$B$4-B123,$B$4,$F$4)</f>
        <v>#NUM!</v>
      </c>
      <c r="F122" s="125" t="e">
        <f t="shared" si="5"/>
        <v>#NUM!</v>
      </c>
    </row>
    <row r="123" spans="1:6" x14ac:dyDescent="0.2">
      <c r="A123" s="13">
        <f t="shared" si="3"/>
        <v>119</v>
      </c>
      <c r="B123" s="13">
        <f t="shared" si="4"/>
        <v>-59</v>
      </c>
      <c r="C123" s="122">
        <f>Input!$D$15</f>
        <v>1116.2844429242596</v>
      </c>
      <c r="D123" s="123" t="e">
        <f>-PPMT(Input!$D$14/12,$B$4-B124,$B$4,$F$4)</f>
        <v>#NUM!</v>
      </c>
      <c r="E123" s="123" t="e">
        <f>-IPMT(Input!$D$14/12,$B$4-B124,$B$4,$F$4)</f>
        <v>#NUM!</v>
      </c>
      <c r="F123" s="125" t="e">
        <f t="shared" si="5"/>
        <v>#NUM!</v>
      </c>
    </row>
    <row r="124" spans="1:6" x14ac:dyDescent="0.2">
      <c r="A124" s="119">
        <f t="shared" si="3"/>
        <v>120</v>
      </c>
      <c r="B124" s="120">
        <f t="shared" si="4"/>
        <v>-60</v>
      </c>
      <c r="C124" s="122">
        <f>Input!$D$15</f>
        <v>1116.2844429242596</v>
      </c>
      <c r="D124" s="123" t="e">
        <f>-PPMT(Input!$D$14/12,$B$4-B125,$B$4,$F$4)</f>
        <v>#NUM!</v>
      </c>
      <c r="E124" s="123" t="e">
        <f>-IPMT(Input!$D$14/12,$B$4-B125,$B$4,$F$4)</f>
        <v>#NUM!</v>
      </c>
      <c r="F124" s="125" t="e">
        <f t="shared" si="5"/>
        <v>#NUM!</v>
      </c>
    </row>
    <row r="125" spans="1:6" x14ac:dyDescent="0.2">
      <c r="A125" s="13">
        <f t="shared" si="3"/>
        <v>121</v>
      </c>
      <c r="B125" s="13">
        <f t="shared" si="4"/>
        <v>-61</v>
      </c>
      <c r="C125" s="122">
        <f>Input!$D$15</f>
        <v>1116.2844429242596</v>
      </c>
      <c r="D125" s="123" t="e">
        <f>-PPMT(Input!$D$14/12,$B$4-B126,$B$4,$F$4)</f>
        <v>#NUM!</v>
      </c>
      <c r="E125" s="123" t="e">
        <f>-IPMT(Input!$D$14/12,$B$4-B126,$B$4,$F$4)</f>
        <v>#NUM!</v>
      </c>
      <c r="F125" s="125" t="e">
        <f t="shared" si="5"/>
        <v>#NUM!</v>
      </c>
    </row>
    <row r="126" spans="1:6" x14ac:dyDescent="0.2">
      <c r="A126" s="13">
        <f t="shared" si="3"/>
        <v>122</v>
      </c>
      <c r="B126" s="13">
        <f t="shared" si="4"/>
        <v>-62</v>
      </c>
      <c r="C126" s="122">
        <f>Input!$D$15</f>
        <v>1116.2844429242596</v>
      </c>
      <c r="D126" s="123" t="e">
        <f>-PPMT(Input!$D$14/12,$B$4-B127,$B$4,$F$4)</f>
        <v>#NUM!</v>
      </c>
      <c r="E126" s="123" t="e">
        <f>-IPMT(Input!$D$14/12,$B$4-B127,$B$4,$F$4)</f>
        <v>#NUM!</v>
      </c>
      <c r="F126" s="125" t="e">
        <f t="shared" si="5"/>
        <v>#NUM!</v>
      </c>
    </row>
    <row r="127" spans="1:6" x14ac:dyDescent="0.2">
      <c r="A127" s="13">
        <f t="shared" si="3"/>
        <v>123</v>
      </c>
      <c r="B127" s="13">
        <f t="shared" si="4"/>
        <v>-63</v>
      </c>
      <c r="C127" s="122">
        <f>Input!$D$15</f>
        <v>1116.2844429242596</v>
      </c>
      <c r="D127" s="123" t="e">
        <f>-PPMT(Input!$D$14/12,$B$4-B128,$B$4,$F$4)</f>
        <v>#NUM!</v>
      </c>
      <c r="E127" s="123" t="e">
        <f>-IPMT(Input!$D$14/12,$B$4-B128,$B$4,$F$4)</f>
        <v>#NUM!</v>
      </c>
      <c r="F127" s="125" t="e">
        <f t="shared" si="5"/>
        <v>#NUM!</v>
      </c>
    </row>
    <row r="128" spans="1:6" x14ac:dyDescent="0.2">
      <c r="A128" s="13">
        <f t="shared" si="3"/>
        <v>124</v>
      </c>
      <c r="B128" s="13">
        <f t="shared" si="4"/>
        <v>-64</v>
      </c>
      <c r="C128" s="122">
        <f>Input!$D$15</f>
        <v>1116.2844429242596</v>
      </c>
      <c r="D128" s="123" t="e">
        <f>-PPMT(Input!$D$14/12,$B$4-B129,$B$4,$F$4)</f>
        <v>#NUM!</v>
      </c>
      <c r="E128" s="123" t="e">
        <f>-IPMT(Input!$D$14/12,$B$4-B129,$B$4,$F$4)</f>
        <v>#NUM!</v>
      </c>
      <c r="F128" s="125" t="e">
        <f t="shared" si="5"/>
        <v>#NUM!</v>
      </c>
    </row>
    <row r="129" spans="1:6" x14ac:dyDescent="0.2">
      <c r="A129" s="13">
        <f t="shared" si="3"/>
        <v>125</v>
      </c>
      <c r="B129" s="13">
        <f t="shared" si="4"/>
        <v>-65</v>
      </c>
      <c r="C129" s="122">
        <f>Input!$D$15</f>
        <v>1116.2844429242596</v>
      </c>
      <c r="D129" s="123" t="e">
        <f>-PPMT(Input!$D$14/12,$B$4-B130,$B$4,$F$4)</f>
        <v>#NUM!</v>
      </c>
      <c r="E129" s="123" t="e">
        <f>-IPMT(Input!$D$14/12,$B$4-B130,$B$4,$F$4)</f>
        <v>#NUM!</v>
      </c>
      <c r="F129" s="125" t="e">
        <f t="shared" si="5"/>
        <v>#NUM!</v>
      </c>
    </row>
    <row r="130" spans="1:6" x14ac:dyDescent="0.2">
      <c r="A130" s="13">
        <f t="shared" si="3"/>
        <v>126</v>
      </c>
      <c r="B130" s="13">
        <f t="shared" si="4"/>
        <v>-66</v>
      </c>
      <c r="C130" s="122">
        <f>Input!$D$15</f>
        <v>1116.2844429242596</v>
      </c>
      <c r="D130" s="123" t="e">
        <f>-PPMT(Input!$D$14/12,$B$4-B131,$B$4,$F$4)</f>
        <v>#NUM!</v>
      </c>
      <c r="E130" s="123" t="e">
        <f>-IPMT(Input!$D$14/12,$B$4-B131,$B$4,$F$4)</f>
        <v>#NUM!</v>
      </c>
      <c r="F130" s="125" t="e">
        <f t="shared" si="5"/>
        <v>#NUM!</v>
      </c>
    </row>
    <row r="131" spans="1:6" x14ac:dyDescent="0.2">
      <c r="A131" s="13">
        <f t="shared" si="3"/>
        <v>127</v>
      </c>
      <c r="B131" s="13">
        <f t="shared" si="4"/>
        <v>-67</v>
      </c>
      <c r="C131" s="122">
        <f>Input!$D$15</f>
        <v>1116.2844429242596</v>
      </c>
      <c r="D131" s="123" t="e">
        <f>-PPMT(Input!$D$14/12,$B$4-B132,$B$4,$F$4)</f>
        <v>#NUM!</v>
      </c>
      <c r="E131" s="123" t="e">
        <f>-IPMT(Input!$D$14/12,$B$4-B132,$B$4,$F$4)</f>
        <v>#NUM!</v>
      </c>
      <c r="F131" s="125" t="e">
        <f t="shared" si="5"/>
        <v>#NUM!</v>
      </c>
    </row>
    <row r="132" spans="1:6" x14ac:dyDescent="0.2">
      <c r="A132" s="13">
        <f t="shared" si="3"/>
        <v>128</v>
      </c>
      <c r="B132" s="13">
        <f t="shared" si="4"/>
        <v>-68</v>
      </c>
      <c r="C132" s="122">
        <f>Input!$D$15</f>
        <v>1116.2844429242596</v>
      </c>
      <c r="D132" s="123" t="e">
        <f>-PPMT(Input!$D$14/12,$B$4-B133,$B$4,$F$4)</f>
        <v>#NUM!</v>
      </c>
      <c r="E132" s="123" t="e">
        <f>-IPMT(Input!$D$14/12,$B$4-B133,$B$4,$F$4)</f>
        <v>#NUM!</v>
      </c>
      <c r="F132" s="125" t="e">
        <f t="shared" si="5"/>
        <v>#NUM!</v>
      </c>
    </row>
    <row r="133" spans="1:6" x14ac:dyDescent="0.2">
      <c r="A133" s="13">
        <f t="shared" ref="A133:A196" si="6">$B$4-B133</f>
        <v>129</v>
      </c>
      <c r="B133" s="13">
        <f t="shared" ref="B133:B196" si="7">B132-1</f>
        <v>-69</v>
      </c>
      <c r="C133" s="122">
        <f>Input!$D$15</f>
        <v>1116.2844429242596</v>
      </c>
      <c r="D133" s="123" t="e">
        <f>-PPMT(Input!$D$14/12,$B$4-B134,$B$4,$F$4)</f>
        <v>#NUM!</v>
      </c>
      <c r="E133" s="123" t="e">
        <f>-IPMT(Input!$D$14/12,$B$4-B134,$B$4,$F$4)</f>
        <v>#NUM!</v>
      </c>
      <c r="F133" s="125" t="e">
        <f t="shared" ref="F133:F196" si="8">F132-D132</f>
        <v>#NUM!</v>
      </c>
    </row>
    <row r="134" spans="1:6" x14ac:dyDescent="0.2">
      <c r="A134" s="13">
        <f t="shared" si="6"/>
        <v>130</v>
      </c>
      <c r="B134" s="13">
        <f t="shared" si="7"/>
        <v>-70</v>
      </c>
      <c r="C134" s="122">
        <f>Input!$D$15</f>
        <v>1116.2844429242596</v>
      </c>
      <c r="D134" s="123" t="e">
        <f>-PPMT(Input!$D$14/12,$B$4-B135,$B$4,$F$4)</f>
        <v>#NUM!</v>
      </c>
      <c r="E134" s="123" t="e">
        <f>-IPMT(Input!$D$14/12,$B$4-B135,$B$4,$F$4)</f>
        <v>#NUM!</v>
      </c>
      <c r="F134" s="125" t="e">
        <f t="shared" si="8"/>
        <v>#NUM!</v>
      </c>
    </row>
    <row r="135" spans="1:6" x14ac:dyDescent="0.2">
      <c r="A135" s="13">
        <f t="shared" si="6"/>
        <v>131</v>
      </c>
      <c r="B135" s="13">
        <f t="shared" si="7"/>
        <v>-71</v>
      </c>
      <c r="C135" s="122">
        <f>Input!$D$15</f>
        <v>1116.2844429242596</v>
      </c>
      <c r="D135" s="123" t="e">
        <f>-PPMT(Input!$D$14/12,$B$4-B136,$B$4,$F$4)</f>
        <v>#NUM!</v>
      </c>
      <c r="E135" s="123" t="e">
        <f>-IPMT(Input!$D$14/12,$B$4-B136,$B$4,$F$4)</f>
        <v>#NUM!</v>
      </c>
      <c r="F135" s="125" t="e">
        <f t="shared" si="8"/>
        <v>#NUM!</v>
      </c>
    </row>
    <row r="136" spans="1:6" x14ac:dyDescent="0.2">
      <c r="A136" s="119">
        <f t="shared" si="6"/>
        <v>132</v>
      </c>
      <c r="B136" s="120">
        <f t="shared" si="7"/>
        <v>-72</v>
      </c>
      <c r="C136" s="122">
        <f>Input!$D$15</f>
        <v>1116.2844429242596</v>
      </c>
      <c r="D136" s="123" t="e">
        <f>-PPMT(Input!$D$14/12,$B$4-B137,$B$4,$F$4)</f>
        <v>#NUM!</v>
      </c>
      <c r="E136" s="123" t="e">
        <f>-IPMT(Input!$D$14/12,$B$4-B137,$B$4,$F$4)</f>
        <v>#NUM!</v>
      </c>
      <c r="F136" s="125" t="e">
        <f t="shared" si="8"/>
        <v>#NUM!</v>
      </c>
    </row>
    <row r="137" spans="1:6" x14ac:dyDescent="0.2">
      <c r="A137" s="13">
        <f t="shared" si="6"/>
        <v>133</v>
      </c>
      <c r="B137" s="13">
        <f t="shared" si="7"/>
        <v>-73</v>
      </c>
      <c r="C137" s="122">
        <f>Input!$D$15</f>
        <v>1116.2844429242596</v>
      </c>
      <c r="D137" s="123" t="e">
        <f>-PPMT(Input!$D$14/12,$B$4-B138,$B$4,$F$4)</f>
        <v>#NUM!</v>
      </c>
      <c r="E137" s="123" t="e">
        <f>-IPMT(Input!$D$14/12,$B$4-B138,$B$4,$F$4)</f>
        <v>#NUM!</v>
      </c>
      <c r="F137" s="125" t="e">
        <f t="shared" si="8"/>
        <v>#NUM!</v>
      </c>
    </row>
    <row r="138" spans="1:6" x14ac:dyDescent="0.2">
      <c r="A138" s="13">
        <f t="shared" si="6"/>
        <v>134</v>
      </c>
      <c r="B138" s="13">
        <f t="shared" si="7"/>
        <v>-74</v>
      </c>
      <c r="C138" s="122">
        <f>Input!$D$15</f>
        <v>1116.2844429242596</v>
      </c>
      <c r="D138" s="123" t="e">
        <f>-PPMT(Input!$D$14/12,$B$4-B139,$B$4,$F$4)</f>
        <v>#NUM!</v>
      </c>
      <c r="E138" s="123" t="e">
        <f>-IPMT(Input!$D$14/12,$B$4-B139,$B$4,$F$4)</f>
        <v>#NUM!</v>
      </c>
      <c r="F138" s="125" t="e">
        <f t="shared" si="8"/>
        <v>#NUM!</v>
      </c>
    </row>
    <row r="139" spans="1:6" x14ac:dyDescent="0.2">
      <c r="A139" s="13">
        <f t="shared" si="6"/>
        <v>135</v>
      </c>
      <c r="B139" s="13">
        <f t="shared" si="7"/>
        <v>-75</v>
      </c>
      <c r="C139" s="122">
        <f>Input!$D$15</f>
        <v>1116.2844429242596</v>
      </c>
      <c r="D139" s="123" t="e">
        <f>-PPMT(Input!$D$14/12,$B$4-B140,$B$4,$F$4)</f>
        <v>#NUM!</v>
      </c>
      <c r="E139" s="123" t="e">
        <f>-IPMT(Input!$D$14/12,$B$4-B140,$B$4,$F$4)</f>
        <v>#NUM!</v>
      </c>
      <c r="F139" s="125" t="e">
        <f t="shared" si="8"/>
        <v>#NUM!</v>
      </c>
    </row>
    <row r="140" spans="1:6" x14ac:dyDescent="0.2">
      <c r="A140" s="13">
        <f t="shared" si="6"/>
        <v>136</v>
      </c>
      <c r="B140" s="13">
        <f t="shared" si="7"/>
        <v>-76</v>
      </c>
      <c r="C140" s="122">
        <f>Input!$D$15</f>
        <v>1116.2844429242596</v>
      </c>
      <c r="D140" s="123" t="e">
        <f>-PPMT(Input!$D$14/12,$B$4-B141,$B$4,$F$4)</f>
        <v>#NUM!</v>
      </c>
      <c r="E140" s="123" t="e">
        <f>-IPMT(Input!$D$14/12,$B$4-B141,$B$4,$F$4)</f>
        <v>#NUM!</v>
      </c>
      <c r="F140" s="125" t="e">
        <f t="shared" si="8"/>
        <v>#NUM!</v>
      </c>
    </row>
    <row r="141" spans="1:6" x14ac:dyDescent="0.2">
      <c r="A141" s="13">
        <f t="shared" si="6"/>
        <v>137</v>
      </c>
      <c r="B141" s="13">
        <f t="shared" si="7"/>
        <v>-77</v>
      </c>
      <c r="C141" s="122">
        <f>Input!$D$15</f>
        <v>1116.2844429242596</v>
      </c>
      <c r="D141" s="123" t="e">
        <f>-PPMT(Input!$D$14/12,$B$4-B142,$B$4,$F$4)</f>
        <v>#NUM!</v>
      </c>
      <c r="E141" s="123" t="e">
        <f>-IPMT(Input!$D$14/12,$B$4-B142,$B$4,$F$4)</f>
        <v>#NUM!</v>
      </c>
      <c r="F141" s="125" t="e">
        <f t="shared" si="8"/>
        <v>#NUM!</v>
      </c>
    </row>
    <row r="142" spans="1:6" x14ac:dyDescent="0.2">
      <c r="A142" s="13">
        <f t="shared" si="6"/>
        <v>138</v>
      </c>
      <c r="B142" s="13">
        <f t="shared" si="7"/>
        <v>-78</v>
      </c>
      <c r="C142" s="122">
        <f>Input!$D$15</f>
        <v>1116.2844429242596</v>
      </c>
      <c r="D142" s="123" t="e">
        <f>-PPMT(Input!$D$14/12,$B$4-B143,$B$4,$F$4)</f>
        <v>#NUM!</v>
      </c>
      <c r="E142" s="123" t="e">
        <f>-IPMT(Input!$D$14/12,$B$4-B143,$B$4,$F$4)</f>
        <v>#NUM!</v>
      </c>
      <c r="F142" s="125" t="e">
        <f t="shared" si="8"/>
        <v>#NUM!</v>
      </c>
    </row>
    <row r="143" spans="1:6" x14ac:dyDescent="0.2">
      <c r="A143" s="13">
        <f t="shared" si="6"/>
        <v>139</v>
      </c>
      <c r="B143" s="13">
        <f t="shared" si="7"/>
        <v>-79</v>
      </c>
      <c r="C143" s="122">
        <f>Input!$D$15</f>
        <v>1116.2844429242596</v>
      </c>
      <c r="D143" s="123" t="e">
        <f>-PPMT(Input!$D$14/12,$B$4-B144,$B$4,$F$4)</f>
        <v>#NUM!</v>
      </c>
      <c r="E143" s="123" t="e">
        <f>-IPMT(Input!$D$14/12,$B$4-B144,$B$4,$F$4)</f>
        <v>#NUM!</v>
      </c>
      <c r="F143" s="125" t="e">
        <f t="shared" si="8"/>
        <v>#NUM!</v>
      </c>
    </row>
    <row r="144" spans="1:6" x14ac:dyDescent="0.2">
      <c r="A144" s="13">
        <f t="shared" si="6"/>
        <v>140</v>
      </c>
      <c r="B144" s="13">
        <f t="shared" si="7"/>
        <v>-80</v>
      </c>
      <c r="C144" s="122">
        <f>Input!$D$15</f>
        <v>1116.2844429242596</v>
      </c>
      <c r="D144" s="123" t="e">
        <f>-PPMT(Input!$D$14/12,$B$4-B145,$B$4,$F$4)</f>
        <v>#NUM!</v>
      </c>
      <c r="E144" s="123" t="e">
        <f>-IPMT(Input!$D$14/12,$B$4-B145,$B$4,$F$4)</f>
        <v>#NUM!</v>
      </c>
      <c r="F144" s="125" t="e">
        <f t="shared" si="8"/>
        <v>#NUM!</v>
      </c>
    </row>
    <row r="145" spans="1:6" x14ac:dyDescent="0.2">
      <c r="A145" s="13">
        <f t="shared" si="6"/>
        <v>141</v>
      </c>
      <c r="B145" s="13">
        <f t="shared" si="7"/>
        <v>-81</v>
      </c>
      <c r="C145" s="122">
        <f>Input!$D$15</f>
        <v>1116.2844429242596</v>
      </c>
      <c r="D145" s="123" t="e">
        <f>-PPMT(Input!$D$14/12,$B$4-B146,$B$4,$F$4)</f>
        <v>#NUM!</v>
      </c>
      <c r="E145" s="123" t="e">
        <f>-IPMT(Input!$D$14/12,$B$4-B146,$B$4,$F$4)</f>
        <v>#NUM!</v>
      </c>
      <c r="F145" s="125" t="e">
        <f t="shared" si="8"/>
        <v>#NUM!</v>
      </c>
    </row>
    <row r="146" spans="1:6" x14ac:dyDescent="0.2">
      <c r="A146" s="13">
        <f t="shared" si="6"/>
        <v>142</v>
      </c>
      <c r="B146" s="13">
        <f t="shared" si="7"/>
        <v>-82</v>
      </c>
      <c r="C146" s="122">
        <f>Input!$D$15</f>
        <v>1116.2844429242596</v>
      </c>
      <c r="D146" s="123" t="e">
        <f>-PPMT(Input!$D$14/12,$B$4-B147,$B$4,$F$4)</f>
        <v>#NUM!</v>
      </c>
      <c r="E146" s="123" t="e">
        <f>-IPMT(Input!$D$14/12,$B$4-B147,$B$4,$F$4)</f>
        <v>#NUM!</v>
      </c>
      <c r="F146" s="125" t="e">
        <f t="shared" si="8"/>
        <v>#NUM!</v>
      </c>
    </row>
    <row r="147" spans="1:6" x14ac:dyDescent="0.2">
      <c r="A147" s="13">
        <f t="shared" si="6"/>
        <v>143</v>
      </c>
      <c r="B147" s="13">
        <f t="shared" si="7"/>
        <v>-83</v>
      </c>
      <c r="C147" s="122">
        <f>Input!$D$15</f>
        <v>1116.2844429242596</v>
      </c>
      <c r="D147" s="123" t="e">
        <f>-PPMT(Input!$D$14/12,$B$4-B148,$B$4,$F$4)</f>
        <v>#NUM!</v>
      </c>
      <c r="E147" s="123" t="e">
        <f>-IPMT(Input!$D$14/12,$B$4-B148,$B$4,$F$4)</f>
        <v>#NUM!</v>
      </c>
      <c r="F147" s="125" t="e">
        <f t="shared" si="8"/>
        <v>#NUM!</v>
      </c>
    </row>
    <row r="148" spans="1:6" x14ac:dyDescent="0.2">
      <c r="A148" s="119">
        <f t="shared" si="6"/>
        <v>144</v>
      </c>
      <c r="B148" s="120">
        <f t="shared" si="7"/>
        <v>-84</v>
      </c>
      <c r="C148" s="122">
        <f>Input!$D$15</f>
        <v>1116.2844429242596</v>
      </c>
      <c r="D148" s="123" t="e">
        <f>-PPMT(Input!$D$14/12,$B$4-B149,$B$4,$F$4)</f>
        <v>#NUM!</v>
      </c>
      <c r="E148" s="123" t="e">
        <f>-IPMT(Input!$D$14/12,$B$4-B149,$B$4,$F$4)</f>
        <v>#NUM!</v>
      </c>
      <c r="F148" s="125" t="e">
        <f t="shared" si="8"/>
        <v>#NUM!</v>
      </c>
    </row>
    <row r="149" spans="1:6" x14ac:dyDescent="0.2">
      <c r="A149" s="13">
        <f t="shared" si="6"/>
        <v>145</v>
      </c>
      <c r="B149" s="13">
        <f t="shared" si="7"/>
        <v>-85</v>
      </c>
      <c r="C149" s="122">
        <f>Input!$D$15</f>
        <v>1116.2844429242596</v>
      </c>
      <c r="D149" s="123" t="e">
        <f>-PPMT(Input!$D$14/12,$B$4-B150,$B$4,$F$4)</f>
        <v>#NUM!</v>
      </c>
      <c r="E149" s="123" t="e">
        <f>-IPMT(Input!$D$14/12,$B$4-B150,$B$4,$F$4)</f>
        <v>#NUM!</v>
      </c>
      <c r="F149" s="125" t="e">
        <f t="shared" si="8"/>
        <v>#NUM!</v>
      </c>
    </row>
    <row r="150" spans="1:6" x14ac:dyDescent="0.2">
      <c r="A150" s="13">
        <f t="shared" si="6"/>
        <v>146</v>
      </c>
      <c r="B150" s="13">
        <f t="shared" si="7"/>
        <v>-86</v>
      </c>
      <c r="C150" s="122">
        <f>Input!$D$15</f>
        <v>1116.2844429242596</v>
      </c>
      <c r="D150" s="123" t="e">
        <f>-PPMT(Input!$D$14/12,$B$4-B151,$B$4,$F$4)</f>
        <v>#NUM!</v>
      </c>
      <c r="E150" s="123" t="e">
        <f>-IPMT(Input!$D$14/12,$B$4-B151,$B$4,$F$4)</f>
        <v>#NUM!</v>
      </c>
      <c r="F150" s="125" t="e">
        <f t="shared" si="8"/>
        <v>#NUM!</v>
      </c>
    </row>
    <row r="151" spans="1:6" x14ac:dyDescent="0.2">
      <c r="A151" s="13">
        <f t="shared" si="6"/>
        <v>147</v>
      </c>
      <c r="B151" s="13">
        <f t="shared" si="7"/>
        <v>-87</v>
      </c>
      <c r="C151" s="122">
        <f>Input!$D$15</f>
        <v>1116.2844429242596</v>
      </c>
      <c r="D151" s="123" t="e">
        <f>-PPMT(Input!$D$14/12,$B$4-B152,$B$4,$F$4)</f>
        <v>#NUM!</v>
      </c>
      <c r="E151" s="123" t="e">
        <f>-IPMT(Input!$D$14/12,$B$4-B152,$B$4,$F$4)</f>
        <v>#NUM!</v>
      </c>
      <c r="F151" s="125" t="e">
        <f t="shared" si="8"/>
        <v>#NUM!</v>
      </c>
    </row>
    <row r="152" spans="1:6" x14ac:dyDescent="0.2">
      <c r="A152" s="13">
        <f t="shared" si="6"/>
        <v>148</v>
      </c>
      <c r="B152" s="13">
        <f t="shared" si="7"/>
        <v>-88</v>
      </c>
      <c r="C152" s="122">
        <f>Input!$D$15</f>
        <v>1116.2844429242596</v>
      </c>
      <c r="D152" s="123" t="e">
        <f>-PPMT(Input!$D$14/12,$B$4-B153,$B$4,$F$4)</f>
        <v>#NUM!</v>
      </c>
      <c r="E152" s="123" t="e">
        <f>-IPMT(Input!$D$14/12,$B$4-B153,$B$4,$F$4)</f>
        <v>#NUM!</v>
      </c>
      <c r="F152" s="125" t="e">
        <f t="shared" si="8"/>
        <v>#NUM!</v>
      </c>
    </row>
    <row r="153" spans="1:6" x14ac:dyDescent="0.2">
      <c r="A153" s="13">
        <f t="shared" si="6"/>
        <v>149</v>
      </c>
      <c r="B153" s="13">
        <f t="shared" si="7"/>
        <v>-89</v>
      </c>
      <c r="C153" s="122">
        <f>Input!$D$15</f>
        <v>1116.2844429242596</v>
      </c>
      <c r="D153" s="123" t="e">
        <f>-PPMT(Input!$D$14/12,$B$4-B154,$B$4,$F$4)</f>
        <v>#NUM!</v>
      </c>
      <c r="E153" s="123" t="e">
        <f>-IPMT(Input!$D$14/12,$B$4-B154,$B$4,$F$4)</f>
        <v>#NUM!</v>
      </c>
      <c r="F153" s="125" t="e">
        <f t="shared" si="8"/>
        <v>#NUM!</v>
      </c>
    </row>
    <row r="154" spans="1:6" x14ac:dyDescent="0.2">
      <c r="A154" s="13">
        <f t="shared" si="6"/>
        <v>150</v>
      </c>
      <c r="B154" s="13">
        <f t="shared" si="7"/>
        <v>-90</v>
      </c>
      <c r="C154" s="122">
        <f>Input!$D$15</f>
        <v>1116.2844429242596</v>
      </c>
      <c r="D154" s="123" t="e">
        <f>-PPMT(Input!$D$14/12,$B$4-B155,$B$4,$F$4)</f>
        <v>#NUM!</v>
      </c>
      <c r="E154" s="123" t="e">
        <f>-IPMT(Input!$D$14/12,$B$4-B155,$B$4,$F$4)</f>
        <v>#NUM!</v>
      </c>
      <c r="F154" s="125" t="e">
        <f t="shared" si="8"/>
        <v>#NUM!</v>
      </c>
    </row>
    <row r="155" spans="1:6" x14ac:dyDescent="0.2">
      <c r="A155" s="13">
        <f t="shared" si="6"/>
        <v>151</v>
      </c>
      <c r="B155" s="13">
        <f t="shared" si="7"/>
        <v>-91</v>
      </c>
      <c r="C155" s="122">
        <f>Input!$D$15</f>
        <v>1116.2844429242596</v>
      </c>
      <c r="D155" s="123" t="e">
        <f>-PPMT(Input!$D$14/12,$B$4-B156,$B$4,$F$4)</f>
        <v>#NUM!</v>
      </c>
      <c r="E155" s="123" t="e">
        <f>-IPMT(Input!$D$14/12,$B$4-B156,$B$4,$F$4)</f>
        <v>#NUM!</v>
      </c>
      <c r="F155" s="125" t="e">
        <f t="shared" si="8"/>
        <v>#NUM!</v>
      </c>
    </row>
    <row r="156" spans="1:6" x14ac:dyDescent="0.2">
      <c r="A156" s="13">
        <f t="shared" si="6"/>
        <v>152</v>
      </c>
      <c r="B156" s="13">
        <f t="shared" si="7"/>
        <v>-92</v>
      </c>
      <c r="C156" s="122">
        <f>Input!$D$15</f>
        <v>1116.2844429242596</v>
      </c>
      <c r="D156" s="123" t="e">
        <f>-PPMT(Input!$D$14/12,$B$4-B157,$B$4,$F$4)</f>
        <v>#NUM!</v>
      </c>
      <c r="E156" s="123" t="e">
        <f>-IPMT(Input!$D$14/12,$B$4-B157,$B$4,$F$4)</f>
        <v>#NUM!</v>
      </c>
      <c r="F156" s="125" t="e">
        <f t="shared" si="8"/>
        <v>#NUM!</v>
      </c>
    </row>
    <row r="157" spans="1:6" x14ac:dyDescent="0.2">
      <c r="A157" s="13">
        <f t="shared" si="6"/>
        <v>153</v>
      </c>
      <c r="B157" s="13">
        <f t="shared" si="7"/>
        <v>-93</v>
      </c>
      <c r="C157" s="122">
        <f>Input!$D$15</f>
        <v>1116.2844429242596</v>
      </c>
      <c r="D157" s="123" t="e">
        <f>-PPMT(Input!$D$14/12,$B$4-B158,$B$4,$F$4)</f>
        <v>#NUM!</v>
      </c>
      <c r="E157" s="123" t="e">
        <f>-IPMT(Input!$D$14/12,$B$4-B158,$B$4,$F$4)</f>
        <v>#NUM!</v>
      </c>
      <c r="F157" s="125" t="e">
        <f t="shared" si="8"/>
        <v>#NUM!</v>
      </c>
    </row>
    <row r="158" spans="1:6" x14ac:dyDescent="0.2">
      <c r="A158" s="13">
        <f t="shared" si="6"/>
        <v>154</v>
      </c>
      <c r="B158" s="13">
        <f t="shared" si="7"/>
        <v>-94</v>
      </c>
      <c r="C158" s="122">
        <f>Input!$D$15</f>
        <v>1116.2844429242596</v>
      </c>
      <c r="D158" s="123" t="e">
        <f>-PPMT(Input!$D$14/12,$B$4-B159,$B$4,$F$4)</f>
        <v>#NUM!</v>
      </c>
      <c r="E158" s="123" t="e">
        <f>-IPMT(Input!$D$14/12,$B$4-B159,$B$4,$F$4)</f>
        <v>#NUM!</v>
      </c>
      <c r="F158" s="125" t="e">
        <f t="shared" si="8"/>
        <v>#NUM!</v>
      </c>
    </row>
    <row r="159" spans="1:6" x14ac:dyDescent="0.2">
      <c r="A159" s="13">
        <f t="shared" si="6"/>
        <v>155</v>
      </c>
      <c r="B159" s="13">
        <f t="shared" si="7"/>
        <v>-95</v>
      </c>
      <c r="C159" s="122">
        <f>Input!$D$15</f>
        <v>1116.2844429242596</v>
      </c>
      <c r="D159" s="123" t="e">
        <f>-PPMT(Input!$D$14/12,$B$4-B160,$B$4,$F$4)</f>
        <v>#NUM!</v>
      </c>
      <c r="E159" s="123" t="e">
        <f>-IPMT(Input!$D$14/12,$B$4-B160,$B$4,$F$4)</f>
        <v>#NUM!</v>
      </c>
      <c r="F159" s="125" t="e">
        <f t="shared" si="8"/>
        <v>#NUM!</v>
      </c>
    </row>
    <row r="160" spans="1:6" x14ac:dyDescent="0.2">
      <c r="A160" s="119">
        <f t="shared" si="6"/>
        <v>156</v>
      </c>
      <c r="B160" s="120">
        <f t="shared" si="7"/>
        <v>-96</v>
      </c>
      <c r="C160" s="122">
        <f>Input!$D$15</f>
        <v>1116.2844429242596</v>
      </c>
      <c r="D160" s="123" t="e">
        <f>-PPMT(Input!$D$14/12,$B$4-B161,$B$4,$F$4)</f>
        <v>#NUM!</v>
      </c>
      <c r="E160" s="123" t="e">
        <f>-IPMT(Input!$D$14/12,$B$4-B161,$B$4,$F$4)</f>
        <v>#NUM!</v>
      </c>
      <c r="F160" s="125" t="e">
        <f t="shared" si="8"/>
        <v>#NUM!</v>
      </c>
    </row>
    <row r="161" spans="1:6" x14ac:dyDescent="0.2">
      <c r="A161" s="13">
        <f t="shared" si="6"/>
        <v>157</v>
      </c>
      <c r="B161" s="13">
        <f t="shared" si="7"/>
        <v>-97</v>
      </c>
      <c r="C161" s="122">
        <f>Input!$D$15</f>
        <v>1116.2844429242596</v>
      </c>
      <c r="D161" s="123" t="e">
        <f>-PPMT(Input!$D$14/12,$B$4-B162,$B$4,$F$4)</f>
        <v>#NUM!</v>
      </c>
      <c r="E161" s="123" t="e">
        <f>-IPMT(Input!$D$14/12,$B$4-B162,$B$4,$F$4)</f>
        <v>#NUM!</v>
      </c>
      <c r="F161" s="125" t="e">
        <f t="shared" si="8"/>
        <v>#NUM!</v>
      </c>
    </row>
    <row r="162" spans="1:6" x14ac:dyDescent="0.2">
      <c r="A162" s="13">
        <f t="shared" si="6"/>
        <v>158</v>
      </c>
      <c r="B162" s="13">
        <f t="shared" si="7"/>
        <v>-98</v>
      </c>
      <c r="C162" s="122">
        <f>Input!$D$15</f>
        <v>1116.2844429242596</v>
      </c>
      <c r="D162" s="123" t="e">
        <f>-PPMT(Input!$D$14/12,$B$4-B163,$B$4,$F$4)</f>
        <v>#NUM!</v>
      </c>
      <c r="E162" s="123" t="e">
        <f>-IPMT(Input!$D$14/12,$B$4-B163,$B$4,$F$4)</f>
        <v>#NUM!</v>
      </c>
      <c r="F162" s="125" t="e">
        <f t="shared" si="8"/>
        <v>#NUM!</v>
      </c>
    </row>
    <row r="163" spans="1:6" x14ac:dyDescent="0.2">
      <c r="A163" s="13">
        <f t="shared" si="6"/>
        <v>159</v>
      </c>
      <c r="B163" s="13">
        <f t="shared" si="7"/>
        <v>-99</v>
      </c>
      <c r="C163" s="122">
        <f>Input!$D$15</f>
        <v>1116.2844429242596</v>
      </c>
      <c r="D163" s="123" t="e">
        <f>-PPMT(Input!$D$14/12,$B$4-B164,$B$4,$F$4)</f>
        <v>#NUM!</v>
      </c>
      <c r="E163" s="123" t="e">
        <f>-IPMT(Input!$D$14/12,$B$4-B164,$B$4,$F$4)</f>
        <v>#NUM!</v>
      </c>
      <c r="F163" s="125" t="e">
        <f t="shared" si="8"/>
        <v>#NUM!</v>
      </c>
    </row>
    <row r="164" spans="1:6" x14ac:dyDescent="0.2">
      <c r="A164" s="13">
        <f t="shared" si="6"/>
        <v>160</v>
      </c>
      <c r="B164" s="13">
        <f t="shared" si="7"/>
        <v>-100</v>
      </c>
      <c r="C164" s="122">
        <f>Input!$D$15</f>
        <v>1116.2844429242596</v>
      </c>
      <c r="D164" s="123" t="e">
        <f>-PPMT(Input!$D$14/12,$B$4-B165,$B$4,$F$4)</f>
        <v>#NUM!</v>
      </c>
      <c r="E164" s="123" t="e">
        <f>-IPMT(Input!$D$14/12,$B$4-B165,$B$4,$F$4)</f>
        <v>#NUM!</v>
      </c>
      <c r="F164" s="125" t="e">
        <f t="shared" si="8"/>
        <v>#NUM!</v>
      </c>
    </row>
    <row r="165" spans="1:6" x14ac:dyDescent="0.2">
      <c r="A165" s="13">
        <f t="shared" si="6"/>
        <v>161</v>
      </c>
      <c r="B165" s="13">
        <f t="shared" si="7"/>
        <v>-101</v>
      </c>
      <c r="C165" s="122">
        <f>Input!$D$15</f>
        <v>1116.2844429242596</v>
      </c>
      <c r="D165" s="123" t="e">
        <f>-PPMT(Input!$D$14/12,$B$4-B166,$B$4,$F$4)</f>
        <v>#NUM!</v>
      </c>
      <c r="E165" s="123" t="e">
        <f>-IPMT(Input!$D$14/12,$B$4-B166,$B$4,$F$4)</f>
        <v>#NUM!</v>
      </c>
      <c r="F165" s="125" t="e">
        <f t="shared" si="8"/>
        <v>#NUM!</v>
      </c>
    </row>
    <row r="166" spans="1:6" x14ac:dyDescent="0.2">
      <c r="A166" s="13">
        <f t="shared" si="6"/>
        <v>162</v>
      </c>
      <c r="B166" s="13">
        <f t="shared" si="7"/>
        <v>-102</v>
      </c>
      <c r="C166" s="122">
        <f>Input!$D$15</f>
        <v>1116.2844429242596</v>
      </c>
      <c r="D166" s="123" t="e">
        <f>-PPMT(Input!$D$14/12,$B$4-B167,$B$4,$F$4)</f>
        <v>#NUM!</v>
      </c>
      <c r="E166" s="123" t="e">
        <f>-IPMT(Input!$D$14/12,$B$4-B167,$B$4,$F$4)</f>
        <v>#NUM!</v>
      </c>
      <c r="F166" s="125" t="e">
        <f t="shared" si="8"/>
        <v>#NUM!</v>
      </c>
    </row>
    <row r="167" spans="1:6" x14ac:dyDescent="0.2">
      <c r="A167" s="13">
        <f t="shared" si="6"/>
        <v>163</v>
      </c>
      <c r="B167" s="13">
        <f t="shared" si="7"/>
        <v>-103</v>
      </c>
      <c r="C167" s="122">
        <f>Input!$D$15</f>
        <v>1116.2844429242596</v>
      </c>
      <c r="D167" s="123" t="e">
        <f>-PPMT(Input!$D$14/12,$B$4-B168,$B$4,$F$4)</f>
        <v>#NUM!</v>
      </c>
      <c r="E167" s="123" t="e">
        <f>-IPMT(Input!$D$14/12,$B$4-B168,$B$4,$F$4)</f>
        <v>#NUM!</v>
      </c>
      <c r="F167" s="125" t="e">
        <f t="shared" si="8"/>
        <v>#NUM!</v>
      </c>
    </row>
    <row r="168" spans="1:6" x14ac:dyDescent="0.2">
      <c r="A168" s="13">
        <f t="shared" si="6"/>
        <v>164</v>
      </c>
      <c r="B168" s="13">
        <f t="shared" si="7"/>
        <v>-104</v>
      </c>
      <c r="C168" s="122">
        <f>Input!$D$15</f>
        <v>1116.2844429242596</v>
      </c>
      <c r="D168" s="123" t="e">
        <f>-PPMT(Input!$D$14/12,$B$4-B169,$B$4,$F$4)</f>
        <v>#NUM!</v>
      </c>
      <c r="E168" s="123" t="e">
        <f>-IPMT(Input!$D$14/12,$B$4-B169,$B$4,$F$4)</f>
        <v>#NUM!</v>
      </c>
      <c r="F168" s="125" t="e">
        <f t="shared" si="8"/>
        <v>#NUM!</v>
      </c>
    </row>
    <row r="169" spans="1:6" x14ac:dyDescent="0.2">
      <c r="A169" s="13">
        <f t="shared" si="6"/>
        <v>165</v>
      </c>
      <c r="B169" s="13">
        <f t="shared" si="7"/>
        <v>-105</v>
      </c>
      <c r="C169" s="122">
        <f>Input!$D$15</f>
        <v>1116.2844429242596</v>
      </c>
      <c r="D169" s="123" t="e">
        <f>-PPMT(Input!$D$14/12,$B$4-B170,$B$4,$F$4)</f>
        <v>#NUM!</v>
      </c>
      <c r="E169" s="123" t="e">
        <f>-IPMT(Input!$D$14/12,$B$4-B170,$B$4,$F$4)</f>
        <v>#NUM!</v>
      </c>
      <c r="F169" s="125" t="e">
        <f t="shared" si="8"/>
        <v>#NUM!</v>
      </c>
    </row>
    <row r="170" spans="1:6" x14ac:dyDescent="0.2">
      <c r="A170" s="13">
        <f t="shared" si="6"/>
        <v>166</v>
      </c>
      <c r="B170" s="13">
        <f t="shared" si="7"/>
        <v>-106</v>
      </c>
      <c r="C170" s="122">
        <f>Input!$D$15</f>
        <v>1116.2844429242596</v>
      </c>
      <c r="D170" s="123" t="e">
        <f>-PPMT(Input!$D$14/12,$B$4-B171,$B$4,$F$4)</f>
        <v>#NUM!</v>
      </c>
      <c r="E170" s="123" t="e">
        <f>-IPMT(Input!$D$14/12,$B$4-B171,$B$4,$F$4)</f>
        <v>#NUM!</v>
      </c>
      <c r="F170" s="125" t="e">
        <f t="shared" si="8"/>
        <v>#NUM!</v>
      </c>
    </row>
    <row r="171" spans="1:6" x14ac:dyDescent="0.2">
      <c r="A171" s="13">
        <f t="shared" si="6"/>
        <v>167</v>
      </c>
      <c r="B171" s="13">
        <f t="shared" si="7"/>
        <v>-107</v>
      </c>
      <c r="C171" s="122">
        <f>Input!$D$15</f>
        <v>1116.2844429242596</v>
      </c>
      <c r="D171" s="123" t="e">
        <f>-PPMT(Input!$D$14/12,$B$4-B172,$B$4,$F$4)</f>
        <v>#NUM!</v>
      </c>
      <c r="E171" s="123" t="e">
        <f>-IPMT(Input!$D$14/12,$B$4-B172,$B$4,$F$4)</f>
        <v>#NUM!</v>
      </c>
      <c r="F171" s="125" t="e">
        <f t="shared" si="8"/>
        <v>#NUM!</v>
      </c>
    </row>
    <row r="172" spans="1:6" x14ac:dyDescent="0.2">
      <c r="A172" s="119">
        <f t="shared" si="6"/>
        <v>168</v>
      </c>
      <c r="B172" s="120">
        <f t="shared" si="7"/>
        <v>-108</v>
      </c>
      <c r="C172" s="122">
        <f>Input!$D$15</f>
        <v>1116.2844429242596</v>
      </c>
      <c r="D172" s="123" t="e">
        <f>-PPMT(Input!$D$14/12,$B$4-B173,$B$4,$F$4)</f>
        <v>#NUM!</v>
      </c>
      <c r="E172" s="123" t="e">
        <f>-IPMT(Input!$D$14/12,$B$4-B173,$B$4,$F$4)</f>
        <v>#NUM!</v>
      </c>
      <c r="F172" s="125" t="e">
        <f t="shared" si="8"/>
        <v>#NUM!</v>
      </c>
    </row>
    <row r="173" spans="1:6" x14ac:dyDescent="0.2">
      <c r="A173" s="13">
        <f t="shared" si="6"/>
        <v>169</v>
      </c>
      <c r="B173" s="13">
        <f t="shared" si="7"/>
        <v>-109</v>
      </c>
      <c r="C173" s="122">
        <f>Input!$D$15</f>
        <v>1116.2844429242596</v>
      </c>
      <c r="D173" s="123" t="e">
        <f>-PPMT(Input!$D$14/12,$B$4-B174,$B$4,$F$4)</f>
        <v>#NUM!</v>
      </c>
      <c r="E173" s="123" t="e">
        <f>-IPMT(Input!$D$14/12,$B$4-B174,$B$4,$F$4)</f>
        <v>#NUM!</v>
      </c>
      <c r="F173" s="125" t="e">
        <f t="shared" si="8"/>
        <v>#NUM!</v>
      </c>
    </row>
    <row r="174" spans="1:6" x14ac:dyDescent="0.2">
      <c r="A174" s="13">
        <f t="shared" si="6"/>
        <v>170</v>
      </c>
      <c r="B174" s="13">
        <f t="shared" si="7"/>
        <v>-110</v>
      </c>
      <c r="C174" s="122">
        <f>Input!$D$15</f>
        <v>1116.2844429242596</v>
      </c>
      <c r="D174" s="123" t="e">
        <f>-PPMT(Input!$D$14/12,$B$4-B175,$B$4,$F$4)</f>
        <v>#NUM!</v>
      </c>
      <c r="E174" s="123" t="e">
        <f>-IPMT(Input!$D$14/12,$B$4-B175,$B$4,$F$4)</f>
        <v>#NUM!</v>
      </c>
      <c r="F174" s="125" t="e">
        <f t="shared" si="8"/>
        <v>#NUM!</v>
      </c>
    </row>
    <row r="175" spans="1:6" x14ac:dyDescent="0.2">
      <c r="A175" s="13">
        <f t="shared" si="6"/>
        <v>171</v>
      </c>
      <c r="B175" s="13">
        <f t="shared" si="7"/>
        <v>-111</v>
      </c>
      <c r="C175" s="122">
        <f>Input!$D$15</f>
        <v>1116.2844429242596</v>
      </c>
      <c r="D175" s="123" t="e">
        <f>-PPMT(Input!$D$14/12,$B$4-B176,$B$4,$F$4)</f>
        <v>#NUM!</v>
      </c>
      <c r="E175" s="123" t="e">
        <f>-IPMT(Input!$D$14/12,$B$4-B176,$B$4,$F$4)</f>
        <v>#NUM!</v>
      </c>
      <c r="F175" s="125" t="e">
        <f t="shared" si="8"/>
        <v>#NUM!</v>
      </c>
    </row>
    <row r="176" spans="1:6" x14ac:dyDescent="0.2">
      <c r="A176" s="13">
        <f t="shared" si="6"/>
        <v>172</v>
      </c>
      <c r="B176" s="13">
        <f t="shared" si="7"/>
        <v>-112</v>
      </c>
      <c r="C176" s="122">
        <f>Input!$D$15</f>
        <v>1116.2844429242596</v>
      </c>
      <c r="D176" s="123" t="e">
        <f>-PPMT(Input!$D$14/12,$B$4-B177,$B$4,$F$4)</f>
        <v>#NUM!</v>
      </c>
      <c r="E176" s="123" t="e">
        <f>-IPMT(Input!$D$14/12,$B$4-B177,$B$4,$F$4)</f>
        <v>#NUM!</v>
      </c>
      <c r="F176" s="125" t="e">
        <f t="shared" si="8"/>
        <v>#NUM!</v>
      </c>
    </row>
    <row r="177" spans="1:6" x14ac:dyDescent="0.2">
      <c r="A177" s="13">
        <f t="shared" si="6"/>
        <v>173</v>
      </c>
      <c r="B177" s="13">
        <f t="shared" si="7"/>
        <v>-113</v>
      </c>
      <c r="C177" s="122">
        <f>Input!$D$15</f>
        <v>1116.2844429242596</v>
      </c>
      <c r="D177" s="123" t="e">
        <f>-PPMT(Input!$D$14/12,$B$4-B178,$B$4,$F$4)</f>
        <v>#NUM!</v>
      </c>
      <c r="E177" s="123" t="e">
        <f>-IPMT(Input!$D$14/12,$B$4-B178,$B$4,$F$4)</f>
        <v>#NUM!</v>
      </c>
      <c r="F177" s="125" t="e">
        <f t="shared" si="8"/>
        <v>#NUM!</v>
      </c>
    </row>
    <row r="178" spans="1:6" x14ac:dyDescent="0.2">
      <c r="A178" s="13">
        <f t="shared" si="6"/>
        <v>174</v>
      </c>
      <c r="B178" s="13">
        <f t="shared" si="7"/>
        <v>-114</v>
      </c>
      <c r="C178" s="122">
        <f>Input!$D$15</f>
        <v>1116.2844429242596</v>
      </c>
      <c r="D178" s="123" t="e">
        <f>-PPMT(Input!$D$14/12,$B$4-B179,$B$4,$F$4)</f>
        <v>#NUM!</v>
      </c>
      <c r="E178" s="123" t="e">
        <f>-IPMT(Input!$D$14/12,$B$4-B179,$B$4,$F$4)</f>
        <v>#NUM!</v>
      </c>
      <c r="F178" s="125" t="e">
        <f t="shared" si="8"/>
        <v>#NUM!</v>
      </c>
    </row>
    <row r="179" spans="1:6" x14ac:dyDescent="0.2">
      <c r="A179" s="13">
        <f t="shared" si="6"/>
        <v>175</v>
      </c>
      <c r="B179" s="13">
        <f t="shared" si="7"/>
        <v>-115</v>
      </c>
      <c r="C179" s="122">
        <f>Input!$D$15</f>
        <v>1116.2844429242596</v>
      </c>
      <c r="D179" s="123" t="e">
        <f>-PPMT(Input!$D$14/12,$B$4-B180,$B$4,$F$4)</f>
        <v>#NUM!</v>
      </c>
      <c r="E179" s="123" t="e">
        <f>-IPMT(Input!$D$14/12,$B$4-B180,$B$4,$F$4)</f>
        <v>#NUM!</v>
      </c>
      <c r="F179" s="125" t="e">
        <f t="shared" si="8"/>
        <v>#NUM!</v>
      </c>
    </row>
    <row r="180" spans="1:6" x14ac:dyDescent="0.2">
      <c r="A180" s="13">
        <f t="shared" si="6"/>
        <v>176</v>
      </c>
      <c r="B180" s="13">
        <f t="shared" si="7"/>
        <v>-116</v>
      </c>
      <c r="C180" s="122">
        <f>Input!$D$15</f>
        <v>1116.2844429242596</v>
      </c>
      <c r="D180" s="123" t="e">
        <f>-PPMT(Input!$D$14/12,$B$4-B181,$B$4,$F$4)</f>
        <v>#NUM!</v>
      </c>
      <c r="E180" s="123" t="e">
        <f>-IPMT(Input!$D$14/12,$B$4-B181,$B$4,$F$4)</f>
        <v>#NUM!</v>
      </c>
      <c r="F180" s="125" t="e">
        <f t="shared" si="8"/>
        <v>#NUM!</v>
      </c>
    </row>
    <row r="181" spans="1:6" x14ac:dyDescent="0.2">
      <c r="A181" s="13">
        <f t="shared" si="6"/>
        <v>177</v>
      </c>
      <c r="B181" s="13">
        <f t="shared" si="7"/>
        <v>-117</v>
      </c>
      <c r="C181" s="122">
        <f>Input!$D$15</f>
        <v>1116.2844429242596</v>
      </c>
      <c r="D181" s="123" t="e">
        <f>-PPMT(Input!$D$14/12,$B$4-B182,$B$4,$F$4)</f>
        <v>#NUM!</v>
      </c>
      <c r="E181" s="123" t="e">
        <f>-IPMT(Input!$D$14/12,$B$4-B182,$B$4,$F$4)</f>
        <v>#NUM!</v>
      </c>
      <c r="F181" s="125" t="e">
        <f t="shared" si="8"/>
        <v>#NUM!</v>
      </c>
    </row>
    <row r="182" spans="1:6" x14ac:dyDescent="0.2">
      <c r="A182" s="13">
        <f t="shared" si="6"/>
        <v>178</v>
      </c>
      <c r="B182" s="13">
        <f t="shared" si="7"/>
        <v>-118</v>
      </c>
      <c r="C182" s="122">
        <f>Input!$D$15</f>
        <v>1116.2844429242596</v>
      </c>
      <c r="D182" s="123" t="e">
        <f>-PPMT(Input!$D$14/12,$B$4-B183,$B$4,$F$4)</f>
        <v>#NUM!</v>
      </c>
      <c r="E182" s="123" t="e">
        <f>-IPMT(Input!$D$14/12,$B$4-B183,$B$4,$F$4)</f>
        <v>#NUM!</v>
      </c>
      <c r="F182" s="125" t="e">
        <f t="shared" si="8"/>
        <v>#NUM!</v>
      </c>
    </row>
    <row r="183" spans="1:6" x14ac:dyDescent="0.2">
      <c r="A183" s="13">
        <f t="shared" si="6"/>
        <v>179</v>
      </c>
      <c r="B183" s="13">
        <f t="shared" si="7"/>
        <v>-119</v>
      </c>
      <c r="C183" s="122">
        <f>Input!$D$15</f>
        <v>1116.2844429242596</v>
      </c>
      <c r="D183" s="123" t="e">
        <f>-PPMT(Input!$D$14/12,$B$4-B184,$B$4,$F$4)</f>
        <v>#NUM!</v>
      </c>
      <c r="E183" s="123" t="e">
        <f>-IPMT(Input!$D$14/12,$B$4-B184,$B$4,$F$4)</f>
        <v>#NUM!</v>
      </c>
      <c r="F183" s="125" t="e">
        <f t="shared" si="8"/>
        <v>#NUM!</v>
      </c>
    </row>
    <row r="184" spans="1:6" x14ac:dyDescent="0.2">
      <c r="A184" s="119">
        <f t="shared" si="6"/>
        <v>180</v>
      </c>
      <c r="B184" s="120">
        <f t="shared" si="7"/>
        <v>-120</v>
      </c>
      <c r="C184" s="122">
        <f>Input!$D$15</f>
        <v>1116.2844429242596</v>
      </c>
      <c r="D184" s="123" t="e">
        <f>-PPMT(Input!$D$14/12,$B$4-B185,$B$4,$F$4)</f>
        <v>#NUM!</v>
      </c>
      <c r="E184" s="123" t="e">
        <f>-IPMT(Input!$D$14/12,$B$4-B185,$B$4,$F$4)</f>
        <v>#NUM!</v>
      </c>
      <c r="F184" s="125" t="e">
        <f t="shared" si="8"/>
        <v>#NUM!</v>
      </c>
    </row>
    <row r="185" spans="1:6" x14ac:dyDescent="0.2">
      <c r="A185" s="13">
        <f t="shared" si="6"/>
        <v>181</v>
      </c>
      <c r="B185" s="13">
        <f t="shared" si="7"/>
        <v>-121</v>
      </c>
      <c r="C185" s="122">
        <f>Input!$D$15</f>
        <v>1116.2844429242596</v>
      </c>
      <c r="D185" s="123" t="e">
        <f>-PPMT(Input!$D$14/12,$B$4-B186,$B$4,$F$4)</f>
        <v>#NUM!</v>
      </c>
      <c r="E185" s="123" t="e">
        <f>-IPMT(Input!$D$14/12,$B$4-B186,$B$4,$F$4)</f>
        <v>#NUM!</v>
      </c>
      <c r="F185" s="125" t="e">
        <f t="shared" si="8"/>
        <v>#NUM!</v>
      </c>
    </row>
    <row r="186" spans="1:6" x14ac:dyDescent="0.2">
      <c r="A186" s="13">
        <f t="shared" si="6"/>
        <v>182</v>
      </c>
      <c r="B186" s="13">
        <f t="shared" si="7"/>
        <v>-122</v>
      </c>
      <c r="C186" s="122">
        <f>Input!$D$15</f>
        <v>1116.2844429242596</v>
      </c>
      <c r="D186" s="123" t="e">
        <f>-PPMT(Input!$D$14/12,$B$4-B187,$B$4,$F$4)</f>
        <v>#NUM!</v>
      </c>
      <c r="E186" s="123" t="e">
        <f>-IPMT(Input!$D$14/12,$B$4-B187,$B$4,$F$4)</f>
        <v>#NUM!</v>
      </c>
      <c r="F186" s="125" t="e">
        <f t="shared" si="8"/>
        <v>#NUM!</v>
      </c>
    </row>
    <row r="187" spans="1:6" x14ac:dyDescent="0.2">
      <c r="A187" s="13">
        <f t="shared" si="6"/>
        <v>183</v>
      </c>
      <c r="B187" s="13">
        <f t="shared" si="7"/>
        <v>-123</v>
      </c>
      <c r="C187" s="122">
        <f>Input!$D$15</f>
        <v>1116.2844429242596</v>
      </c>
      <c r="D187" s="123" t="e">
        <f>-PPMT(Input!$D$14/12,$B$4-B188,$B$4,$F$4)</f>
        <v>#NUM!</v>
      </c>
      <c r="E187" s="123" t="e">
        <f>-IPMT(Input!$D$14/12,$B$4-B188,$B$4,$F$4)</f>
        <v>#NUM!</v>
      </c>
      <c r="F187" s="125" t="e">
        <f t="shared" si="8"/>
        <v>#NUM!</v>
      </c>
    </row>
    <row r="188" spans="1:6" x14ac:dyDescent="0.2">
      <c r="A188" s="13">
        <f t="shared" si="6"/>
        <v>184</v>
      </c>
      <c r="B188" s="13">
        <f t="shared" si="7"/>
        <v>-124</v>
      </c>
      <c r="C188" s="122">
        <f>Input!$D$15</f>
        <v>1116.2844429242596</v>
      </c>
      <c r="D188" s="123" t="e">
        <f>-PPMT(Input!$D$14/12,$B$4-B189,$B$4,$F$4)</f>
        <v>#NUM!</v>
      </c>
      <c r="E188" s="123" t="e">
        <f>-IPMT(Input!$D$14/12,$B$4-B189,$B$4,$F$4)</f>
        <v>#NUM!</v>
      </c>
      <c r="F188" s="125" t="e">
        <f t="shared" si="8"/>
        <v>#NUM!</v>
      </c>
    </row>
    <row r="189" spans="1:6" x14ac:dyDescent="0.2">
      <c r="A189" s="13">
        <f t="shared" si="6"/>
        <v>185</v>
      </c>
      <c r="B189" s="13">
        <f t="shared" si="7"/>
        <v>-125</v>
      </c>
      <c r="C189" s="122">
        <f>Input!$D$15</f>
        <v>1116.2844429242596</v>
      </c>
      <c r="D189" s="123" t="e">
        <f>-PPMT(Input!$D$14/12,$B$4-B190,$B$4,$F$4)</f>
        <v>#NUM!</v>
      </c>
      <c r="E189" s="123" t="e">
        <f>-IPMT(Input!$D$14/12,$B$4-B190,$B$4,$F$4)</f>
        <v>#NUM!</v>
      </c>
      <c r="F189" s="125" t="e">
        <f t="shared" si="8"/>
        <v>#NUM!</v>
      </c>
    </row>
    <row r="190" spans="1:6" x14ac:dyDescent="0.2">
      <c r="A190" s="13">
        <f t="shared" si="6"/>
        <v>186</v>
      </c>
      <c r="B190" s="13">
        <f t="shared" si="7"/>
        <v>-126</v>
      </c>
      <c r="C190" s="122">
        <f>Input!$D$15</f>
        <v>1116.2844429242596</v>
      </c>
      <c r="D190" s="123" t="e">
        <f>-PPMT(Input!$D$14/12,$B$4-B191,$B$4,$F$4)</f>
        <v>#NUM!</v>
      </c>
      <c r="E190" s="123" t="e">
        <f>-IPMT(Input!$D$14/12,$B$4-B191,$B$4,$F$4)</f>
        <v>#NUM!</v>
      </c>
      <c r="F190" s="125" t="e">
        <f t="shared" si="8"/>
        <v>#NUM!</v>
      </c>
    </row>
    <row r="191" spans="1:6" x14ac:dyDescent="0.2">
      <c r="A191" s="13">
        <f t="shared" si="6"/>
        <v>187</v>
      </c>
      <c r="B191" s="13">
        <f t="shared" si="7"/>
        <v>-127</v>
      </c>
      <c r="C191" s="122">
        <f>Input!$D$15</f>
        <v>1116.2844429242596</v>
      </c>
      <c r="D191" s="123" t="e">
        <f>-PPMT(Input!$D$14/12,$B$4-B192,$B$4,$F$4)</f>
        <v>#NUM!</v>
      </c>
      <c r="E191" s="123" t="e">
        <f>-IPMT(Input!$D$14/12,$B$4-B192,$B$4,$F$4)</f>
        <v>#NUM!</v>
      </c>
      <c r="F191" s="125" t="e">
        <f t="shared" si="8"/>
        <v>#NUM!</v>
      </c>
    </row>
    <row r="192" spans="1:6" x14ac:dyDescent="0.2">
      <c r="A192" s="13">
        <f t="shared" si="6"/>
        <v>188</v>
      </c>
      <c r="B192" s="13">
        <f t="shared" si="7"/>
        <v>-128</v>
      </c>
      <c r="C192" s="122">
        <f>Input!$D$15</f>
        <v>1116.2844429242596</v>
      </c>
      <c r="D192" s="123" t="e">
        <f>-PPMT(Input!$D$14/12,$B$4-B193,$B$4,$F$4)</f>
        <v>#NUM!</v>
      </c>
      <c r="E192" s="123" t="e">
        <f>-IPMT(Input!$D$14/12,$B$4-B193,$B$4,$F$4)</f>
        <v>#NUM!</v>
      </c>
      <c r="F192" s="125" t="e">
        <f t="shared" si="8"/>
        <v>#NUM!</v>
      </c>
    </row>
    <row r="193" spans="1:6" x14ac:dyDescent="0.2">
      <c r="A193" s="13">
        <f t="shared" si="6"/>
        <v>189</v>
      </c>
      <c r="B193" s="13">
        <f t="shared" si="7"/>
        <v>-129</v>
      </c>
      <c r="C193" s="122">
        <f>Input!$D$15</f>
        <v>1116.2844429242596</v>
      </c>
      <c r="D193" s="123" t="e">
        <f>-PPMT(Input!$D$14/12,$B$4-B194,$B$4,$F$4)</f>
        <v>#NUM!</v>
      </c>
      <c r="E193" s="123" t="e">
        <f>-IPMT(Input!$D$14/12,$B$4-B194,$B$4,$F$4)</f>
        <v>#NUM!</v>
      </c>
      <c r="F193" s="125" t="e">
        <f t="shared" si="8"/>
        <v>#NUM!</v>
      </c>
    </row>
    <row r="194" spans="1:6" x14ac:dyDescent="0.2">
      <c r="A194" s="13">
        <f t="shared" si="6"/>
        <v>190</v>
      </c>
      <c r="B194" s="13">
        <f t="shared" si="7"/>
        <v>-130</v>
      </c>
      <c r="C194" s="122">
        <f>Input!$D$15</f>
        <v>1116.2844429242596</v>
      </c>
      <c r="D194" s="123" t="e">
        <f>-PPMT(Input!$D$14/12,$B$4-B195,$B$4,$F$4)</f>
        <v>#NUM!</v>
      </c>
      <c r="E194" s="123" t="e">
        <f>-IPMT(Input!$D$14/12,$B$4-B195,$B$4,$F$4)</f>
        <v>#NUM!</v>
      </c>
      <c r="F194" s="125" t="e">
        <f t="shared" si="8"/>
        <v>#NUM!</v>
      </c>
    </row>
    <row r="195" spans="1:6" x14ac:dyDescent="0.2">
      <c r="A195" s="13">
        <f t="shared" si="6"/>
        <v>191</v>
      </c>
      <c r="B195" s="13">
        <f t="shared" si="7"/>
        <v>-131</v>
      </c>
      <c r="C195" s="122">
        <f>Input!$D$15</f>
        <v>1116.2844429242596</v>
      </c>
      <c r="D195" s="123" t="e">
        <f>-PPMT(Input!$D$14/12,$B$4-B196,$B$4,$F$4)</f>
        <v>#NUM!</v>
      </c>
      <c r="E195" s="123" t="e">
        <f>-IPMT(Input!$D$14/12,$B$4-B196,$B$4,$F$4)</f>
        <v>#NUM!</v>
      </c>
      <c r="F195" s="125" t="e">
        <f t="shared" si="8"/>
        <v>#NUM!</v>
      </c>
    </row>
    <row r="196" spans="1:6" x14ac:dyDescent="0.2">
      <c r="A196" s="119">
        <f t="shared" si="6"/>
        <v>192</v>
      </c>
      <c r="B196" s="120">
        <f t="shared" si="7"/>
        <v>-132</v>
      </c>
      <c r="C196" s="122">
        <f>Input!$D$15</f>
        <v>1116.2844429242596</v>
      </c>
      <c r="D196" s="123" t="e">
        <f>-PPMT(Input!$D$14/12,$B$4-B197,$B$4,$F$4)</f>
        <v>#NUM!</v>
      </c>
      <c r="E196" s="123" t="e">
        <f>-IPMT(Input!$D$14/12,$B$4-B197,$B$4,$F$4)</f>
        <v>#NUM!</v>
      </c>
      <c r="F196" s="125" t="e">
        <f t="shared" si="8"/>
        <v>#NUM!</v>
      </c>
    </row>
    <row r="197" spans="1:6" x14ac:dyDescent="0.2">
      <c r="A197" s="13">
        <f t="shared" ref="A197:A260" si="9">$B$4-B197</f>
        <v>193</v>
      </c>
      <c r="B197" s="13">
        <f t="shared" ref="B197:B260" si="10">B196-1</f>
        <v>-133</v>
      </c>
      <c r="C197" s="122">
        <f>Input!$D$15</f>
        <v>1116.2844429242596</v>
      </c>
      <c r="D197" s="123" t="e">
        <f>-PPMT(Input!$D$14/12,$B$4-B198,$B$4,$F$4)</f>
        <v>#NUM!</v>
      </c>
      <c r="E197" s="123" t="e">
        <f>-IPMT(Input!$D$14/12,$B$4-B198,$B$4,$F$4)</f>
        <v>#NUM!</v>
      </c>
      <c r="F197" s="125" t="e">
        <f t="shared" ref="F197:F260" si="11">F196-D196</f>
        <v>#NUM!</v>
      </c>
    </row>
    <row r="198" spans="1:6" x14ac:dyDescent="0.2">
      <c r="A198" s="13">
        <f t="shared" si="9"/>
        <v>194</v>
      </c>
      <c r="B198" s="13">
        <f t="shared" si="10"/>
        <v>-134</v>
      </c>
      <c r="C198" s="122">
        <f>Input!$D$15</f>
        <v>1116.2844429242596</v>
      </c>
      <c r="D198" s="123" t="e">
        <f>-PPMT(Input!$D$14/12,$B$4-B199,$B$4,$F$4)</f>
        <v>#NUM!</v>
      </c>
      <c r="E198" s="123" t="e">
        <f>-IPMT(Input!$D$14/12,$B$4-B199,$B$4,$F$4)</f>
        <v>#NUM!</v>
      </c>
      <c r="F198" s="125" t="e">
        <f t="shared" si="11"/>
        <v>#NUM!</v>
      </c>
    </row>
    <row r="199" spans="1:6" x14ac:dyDescent="0.2">
      <c r="A199" s="13">
        <f t="shared" si="9"/>
        <v>195</v>
      </c>
      <c r="B199" s="13">
        <f t="shared" si="10"/>
        <v>-135</v>
      </c>
      <c r="C199" s="122">
        <f>Input!$D$15</f>
        <v>1116.2844429242596</v>
      </c>
      <c r="D199" s="123" t="e">
        <f>-PPMT(Input!$D$14/12,$B$4-B200,$B$4,$F$4)</f>
        <v>#NUM!</v>
      </c>
      <c r="E199" s="123" t="e">
        <f>-IPMT(Input!$D$14/12,$B$4-B200,$B$4,$F$4)</f>
        <v>#NUM!</v>
      </c>
      <c r="F199" s="125" t="e">
        <f t="shared" si="11"/>
        <v>#NUM!</v>
      </c>
    </row>
    <row r="200" spans="1:6" x14ac:dyDescent="0.2">
      <c r="A200" s="13">
        <f t="shared" si="9"/>
        <v>196</v>
      </c>
      <c r="B200" s="13">
        <f t="shared" si="10"/>
        <v>-136</v>
      </c>
      <c r="C200" s="122">
        <f>Input!$D$15</f>
        <v>1116.2844429242596</v>
      </c>
      <c r="D200" s="123" t="e">
        <f>-PPMT(Input!$D$14/12,$B$4-B201,$B$4,$F$4)</f>
        <v>#NUM!</v>
      </c>
      <c r="E200" s="123" t="e">
        <f>-IPMT(Input!$D$14/12,$B$4-B201,$B$4,$F$4)</f>
        <v>#NUM!</v>
      </c>
      <c r="F200" s="125" t="e">
        <f t="shared" si="11"/>
        <v>#NUM!</v>
      </c>
    </row>
    <row r="201" spans="1:6" x14ac:dyDescent="0.2">
      <c r="A201" s="13">
        <f t="shared" si="9"/>
        <v>197</v>
      </c>
      <c r="B201" s="13">
        <f t="shared" si="10"/>
        <v>-137</v>
      </c>
      <c r="C201" s="122">
        <f>Input!$D$15</f>
        <v>1116.2844429242596</v>
      </c>
      <c r="D201" s="123" t="e">
        <f>-PPMT(Input!$D$14/12,$B$4-B202,$B$4,$F$4)</f>
        <v>#NUM!</v>
      </c>
      <c r="E201" s="123" t="e">
        <f>-IPMT(Input!$D$14/12,$B$4-B202,$B$4,$F$4)</f>
        <v>#NUM!</v>
      </c>
      <c r="F201" s="125" t="e">
        <f t="shared" si="11"/>
        <v>#NUM!</v>
      </c>
    </row>
    <row r="202" spans="1:6" x14ac:dyDescent="0.2">
      <c r="A202" s="13">
        <f t="shared" si="9"/>
        <v>198</v>
      </c>
      <c r="B202" s="13">
        <f t="shared" si="10"/>
        <v>-138</v>
      </c>
      <c r="C202" s="122">
        <f>Input!$D$15</f>
        <v>1116.2844429242596</v>
      </c>
      <c r="D202" s="123" t="e">
        <f>-PPMT(Input!$D$14/12,$B$4-B203,$B$4,$F$4)</f>
        <v>#NUM!</v>
      </c>
      <c r="E202" s="123" t="e">
        <f>-IPMT(Input!$D$14/12,$B$4-B203,$B$4,$F$4)</f>
        <v>#NUM!</v>
      </c>
      <c r="F202" s="125" t="e">
        <f t="shared" si="11"/>
        <v>#NUM!</v>
      </c>
    </row>
    <row r="203" spans="1:6" x14ac:dyDescent="0.2">
      <c r="A203" s="13">
        <f t="shared" si="9"/>
        <v>199</v>
      </c>
      <c r="B203" s="13">
        <f t="shared" si="10"/>
        <v>-139</v>
      </c>
      <c r="C203" s="122">
        <f>Input!$D$15</f>
        <v>1116.2844429242596</v>
      </c>
      <c r="D203" s="123" t="e">
        <f>-PPMT(Input!$D$14/12,$B$4-B204,$B$4,$F$4)</f>
        <v>#NUM!</v>
      </c>
      <c r="E203" s="123" t="e">
        <f>-IPMT(Input!$D$14/12,$B$4-B204,$B$4,$F$4)</f>
        <v>#NUM!</v>
      </c>
      <c r="F203" s="125" t="e">
        <f t="shared" si="11"/>
        <v>#NUM!</v>
      </c>
    </row>
    <row r="204" spans="1:6" x14ac:dyDescent="0.2">
      <c r="A204" s="13">
        <f t="shared" si="9"/>
        <v>200</v>
      </c>
      <c r="B204" s="13">
        <f t="shared" si="10"/>
        <v>-140</v>
      </c>
      <c r="C204" s="122">
        <f>Input!$D$15</f>
        <v>1116.2844429242596</v>
      </c>
      <c r="D204" s="123" t="e">
        <f>-PPMT(Input!$D$14/12,$B$4-B205,$B$4,$F$4)</f>
        <v>#NUM!</v>
      </c>
      <c r="E204" s="123" t="e">
        <f>-IPMT(Input!$D$14/12,$B$4-B205,$B$4,$F$4)</f>
        <v>#NUM!</v>
      </c>
      <c r="F204" s="125" t="e">
        <f t="shared" si="11"/>
        <v>#NUM!</v>
      </c>
    </row>
    <row r="205" spans="1:6" x14ac:dyDescent="0.2">
      <c r="A205" s="13">
        <f t="shared" si="9"/>
        <v>201</v>
      </c>
      <c r="B205" s="13">
        <f t="shared" si="10"/>
        <v>-141</v>
      </c>
      <c r="C205" s="122">
        <f>Input!$D$15</f>
        <v>1116.2844429242596</v>
      </c>
      <c r="D205" s="123" t="e">
        <f>-PPMT(Input!$D$14/12,$B$4-B206,$B$4,$F$4)</f>
        <v>#NUM!</v>
      </c>
      <c r="E205" s="123" t="e">
        <f>-IPMT(Input!$D$14/12,$B$4-B206,$B$4,$F$4)</f>
        <v>#NUM!</v>
      </c>
      <c r="F205" s="125" t="e">
        <f t="shared" si="11"/>
        <v>#NUM!</v>
      </c>
    </row>
    <row r="206" spans="1:6" x14ac:dyDescent="0.2">
      <c r="A206" s="13">
        <f t="shared" si="9"/>
        <v>202</v>
      </c>
      <c r="B206" s="13">
        <f t="shared" si="10"/>
        <v>-142</v>
      </c>
      <c r="C206" s="122">
        <f>Input!$D$15</f>
        <v>1116.2844429242596</v>
      </c>
      <c r="D206" s="123" t="e">
        <f>-PPMT(Input!$D$14/12,$B$4-B207,$B$4,$F$4)</f>
        <v>#NUM!</v>
      </c>
      <c r="E206" s="123" t="e">
        <f>-IPMT(Input!$D$14/12,$B$4-B207,$B$4,$F$4)</f>
        <v>#NUM!</v>
      </c>
      <c r="F206" s="125" t="e">
        <f t="shared" si="11"/>
        <v>#NUM!</v>
      </c>
    </row>
    <row r="207" spans="1:6" x14ac:dyDescent="0.2">
      <c r="A207" s="13">
        <f t="shared" si="9"/>
        <v>203</v>
      </c>
      <c r="B207" s="13">
        <f t="shared" si="10"/>
        <v>-143</v>
      </c>
      <c r="C207" s="122">
        <f>Input!$D$15</f>
        <v>1116.2844429242596</v>
      </c>
      <c r="D207" s="123" t="e">
        <f>-PPMT(Input!$D$14/12,$B$4-B208,$B$4,$F$4)</f>
        <v>#NUM!</v>
      </c>
      <c r="E207" s="123" t="e">
        <f>-IPMT(Input!$D$14/12,$B$4-B208,$B$4,$F$4)</f>
        <v>#NUM!</v>
      </c>
      <c r="F207" s="125" t="e">
        <f t="shared" si="11"/>
        <v>#NUM!</v>
      </c>
    </row>
    <row r="208" spans="1:6" x14ac:dyDescent="0.2">
      <c r="A208" s="119">
        <f t="shared" si="9"/>
        <v>204</v>
      </c>
      <c r="B208" s="120">
        <f t="shared" si="10"/>
        <v>-144</v>
      </c>
      <c r="C208" s="122">
        <f>Input!$D$15</f>
        <v>1116.2844429242596</v>
      </c>
      <c r="D208" s="123" t="e">
        <f>-PPMT(Input!$D$14/12,$B$4-B209,$B$4,$F$4)</f>
        <v>#NUM!</v>
      </c>
      <c r="E208" s="123" t="e">
        <f>-IPMT(Input!$D$14/12,$B$4-B209,$B$4,$F$4)</f>
        <v>#NUM!</v>
      </c>
      <c r="F208" s="125" t="e">
        <f t="shared" si="11"/>
        <v>#NUM!</v>
      </c>
    </row>
    <row r="209" spans="1:6" x14ac:dyDescent="0.2">
      <c r="A209" s="13">
        <f t="shared" si="9"/>
        <v>205</v>
      </c>
      <c r="B209" s="13">
        <f t="shared" si="10"/>
        <v>-145</v>
      </c>
      <c r="C209" s="122">
        <f>Input!$D$15</f>
        <v>1116.2844429242596</v>
      </c>
      <c r="D209" s="123" t="e">
        <f>-PPMT(Input!$D$14/12,$B$4-B210,$B$4,$F$4)</f>
        <v>#NUM!</v>
      </c>
      <c r="E209" s="123" t="e">
        <f>-IPMT(Input!$D$14/12,$B$4-B210,$B$4,$F$4)</f>
        <v>#NUM!</v>
      </c>
      <c r="F209" s="125" t="e">
        <f t="shared" si="11"/>
        <v>#NUM!</v>
      </c>
    </row>
    <row r="210" spans="1:6" x14ac:dyDescent="0.2">
      <c r="A210" s="13">
        <f t="shared" si="9"/>
        <v>206</v>
      </c>
      <c r="B210" s="13">
        <f t="shared" si="10"/>
        <v>-146</v>
      </c>
      <c r="C210" s="122">
        <f>Input!$D$15</f>
        <v>1116.2844429242596</v>
      </c>
      <c r="D210" s="123" t="e">
        <f>-PPMT(Input!$D$14/12,$B$4-B211,$B$4,$F$4)</f>
        <v>#NUM!</v>
      </c>
      <c r="E210" s="123" t="e">
        <f>-IPMT(Input!$D$14/12,$B$4-B211,$B$4,$F$4)</f>
        <v>#NUM!</v>
      </c>
      <c r="F210" s="125" t="e">
        <f t="shared" si="11"/>
        <v>#NUM!</v>
      </c>
    </row>
    <row r="211" spans="1:6" x14ac:dyDescent="0.2">
      <c r="A211" s="13">
        <f t="shared" si="9"/>
        <v>207</v>
      </c>
      <c r="B211" s="13">
        <f t="shared" si="10"/>
        <v>-147</v>
      </c>
      <c r="C211" s="122">
        <f>Input!$D$15</f>
        <v>1116.2844429242596</v>
      </c>
      <c r="D211" s="123" t="e">
        <f>-PPMT(Input!$D$14/12,$B$4-B212,$B$4,$F$4)</f>
        <v>#NUM!</v>
      </c>
      <c r="E211" s="123" t="e">
        <f>-IPMT(Input!$D$14/12,$B$4-B212,$B$4,$F$4)</f>
        <v>#NUM!</v>
      </c>
      <c r="F211" s="125" t="e">
        <f t="shared" si="11"/>
        <v>#NUM!</v>
      </c>
    </row>
    <row r="212" spans="1:6" x14ac:dyDescent="0.2">
      <c r="A212" s="13">
        <f t="shared" si="9"/>
        <v>208</v>
      </c>
      <c r="B212" s="13">
        <f t="shared" si="10"/>
        <v>-148</v>
      </c>
      <c r="C212" s="122">
        <f>Input!$D$15</f>
        <v>1116.2844429242596</v>
      </c>
      <c r="D212" s="123" t="e">
        <f>-PPMT(Input!$D$14/12,$B$4-B213,$B$4,$F$4)</f>
        <v>#NUM!</v>
      </c>
      <c r="E212" s="123" t="e">
        <f>-IPMT(Input!$D$14/12,$B$4-B213,$B$4,$F$4)</f>
        <v>#NUM!</v>
      </c>
      <c r="F212" s="125" t="e">
        <f t="shared" si="11"/>
        <v>#NUM!</v>
      </c>
    </row>
    <row r="213" spans="1:6" x14ac:dyDescent="0.2">
      <c r="A213" s="13">
        <f t="shared" si="9"/>
        <v>209</v>
      </c>
      <c r="B213" s="13">
        <f t="shared" si="10"/>
        <v>-149</v>
      </c>
      <c r="C213" s="122">
        <f>Input!$D$15</f>
        <v>1116.2844429242596</v>
      </c>
      <c r="D213" s="123" t="e">
        <f>-PPMT(Input!$D$14/12,$B$4-B214,$B$4,$F$4)</f>
        <v>#NUM!</v>
      </c>
      <c r="E213" s="123" t="e">
        <f>-IPMT(Input!$D$14/12,$B$4-B214,$B$4,$F$4)</f>
        <v>#NUM!</v>
      </c>
      <c r="F213" s="125" t="e">
        <f t="shared" si="11"/>
        <v>#NUM!</v>
      </c>
    </row>
    <row r="214" spans="1:6" x14ac:dyDescent="0.2">
      <c r="A214" s="13">
        <f t="shared" si="9"/>
        <v>210</v>
      </c>
      <c r="B214" s="13">
        <f t="shared" si="10"/>
        <v>-150</v>
      </c>
      <c r="C214" s="122">
        <f>Input!$D$15</f>
        <v>1116.2844429242596</v>
      </c>
      <c r="D214" s="123" t="e">
        <f>-PPMT(Input!$D$14/12,$B$4-B215,$B$4,$F$4)</f>
        <v>#NUM!</v>
      </c>
      <c r="E214" s="123" t="e">
        <f>-IPMT(Input!$D$14/12,$B$4-B215,$B$4,$F$4)</f>
        <v>#NUM!</v>
      </c>
      <c r="F214" s="125" t="e">
        <f t="shared" si="11"/>
        <v>#NUM!</v>
      </c>
    </row>
    <row r="215" spans="1:6" x14ac:dyDescent="0.2">
      <c r="A215" s="13">
        <f t="shared" si="9"/>
        <v>211</v>
      </c>
      <c r="B215" s="13">
        <f t="shared" si="10"/>
        <v>-151</v>
      </c>
      <c r="C215" s="122">
        <f>Input!$D$15</f>
        <v>1116.2844429242596</v>
      </c>
      <c r="D215" s="123" t="e">
        <f>-PPMT(Input!$D$14/12,$B$4-B216,$B$4,$F$4)</f>
        <v>#NUM!</v>
      </c>
      <c r="E215" s="123" t="e">
        <f>-IPMT(Input!$D$14/12,$B$4-B216,$B$4,$F$4)</f>
        <v>#NUM!</v>
      </c>
      <c r="F215" s="125" t="e">
        <f t="shared" si="11"/>
        <v>#NUM!</v>
      </c>
    </row>
    <row r="216" spans="1:6" x14ac:dyDescent="0.2">
      <c r="A216" s="13">
        <f t="shared" si="9"/>
        <v>212</v>
      </c>
      <c r="B216" s="13">
        <f t="shared" si="10"/>
        <v>-152</v>
      </c>
      <c r="C216" s="122">
        <f>Input!$D$15</f>
        <v>1116.2844429242596</v>
      </c>
      <c r="D216" s="123" t="e">
        <f>-PPMT(Input!$D$14/12,$B$4-B217,$B$4,$F$4)</f>
        <v>#NUM!</v>
      </c>
      <c r="E216" s="123" t="e">
        <f>-IPMT(Input!$D$14/12,$B$4-B217,$B$4,$F$4)</f>
        <v>#NUM!</v>
      </c>
      <c r="F216" s="125" t="e">
        <f t="shared" si="11"/>
        <v>#NUM!</v>
      </c>
    </row>
    <row r="217" spans="1:6" x14ac:dyDescent="0.2">
      <c r="A217" s="13">
        <f t="shared" si="9"/>
        <v>213</v>
      </c>
      <c r="B217" s="13">
        <f t="shared" si="10"/>
        <v>-153</v>
      </c>
      <c r="C217" s="122">
        <f>Input!$D$15</f>
        <v>1116.2844429242596</v>
      </c>
      <c r="D217" s="123" t="e">
        <f>-PPMT(Input!$D$14/12,$B$4-B218,$B$4,$F$4)</f>
        <v>#NUM!</v>
      </c>
      <c r="E217" s="123" t="e">
        <f>-IPMT(Input!$D$14/12,$B$4-B218,$B$4,$F$4)</f>
        <v>#NUM!</v>
      </c>
      <c r="F217" s="125" t="e">
        <f t="shared" si="11"/>
        <v>#NUM!</v>
      </c>
    </row>
    <row r="218" spans="1:6" x14ac:dyDescent="0.2">
      <c r="A218" s="13">
        <f t="shared" si="9"/>
        <v>214</v>
      </c>
      <c r="B218" s="13">
        <f t="shared" si="10"/>
        <v>-154</v>
      </c>
      <c r="C218" s="122">
        <f>Input!$D$15</f>
        <v>1116.2844429242596</v>
      </c>
      <c r="D218" s="123" t="e">
        <f>-PPMT(Input!$D$14/12,$B$4-B219,$B$4,$F$4)</f>
        <v>#NUM!</v>
      </c>
      <c r="E218" s="123" t="e">
        <f>-IPMT(Input!$D$14/12,$B$4-B219,$B$4,$F$4)</f>
        <v>#NUM!</v>
      </c>
      <c r="F218" s="125" t="e">
        <f t="shared" si="11"/>
        <v>#NUM!</v>
      </c>
    </row>
    <row r="219" spans="1:6" x14ac:dyDescent="0.2">
      <c r="A219" s="13">
        <f t="shared" si="9"/>
        <v>215</v>
      </c>
      <c r="B219" s="13">
        <f t="shared" si="10"/>
        <v>-155</v>
      </c>
      <c r="C219" s="122">
        <f>Input!$D$15</f>
        <v>1116.2844429242596</v>
      </c>
      <c r="D219" s="123" t="e">
        <f>-PPMT(Input!$D$14/12,$B$4-B220,$B$4,$F$4)</f>
        <v>#NUM!</v>
      </c>
      <c r="E219" s="123" t="e">
        <f>-IPMT(Input!$D$14/12,$B$4-B220,$B$4,$F$4)</f>
        <v>#NUM!</v>
      </c>
      <c r="F219" s="125" t="e">
        <f t="shared" si="11"/>
        <v>#NUM!</v>
      </c>
    </row>
    <row r="220" spans="1:6" x14ac:dyDescent="0.2">
      <c r="A220" s="119">
        <f t="shared" si="9"/>
        <v>216</v>
      </c>
      <c r="B220" s="120">
        <f t="shared" si="10"/>
        <v>-156</v>
      </c>
      <c r="C220" s="122">
        <f>Input!$D$15</f>
        <v>1116.2844429242596</v>
      </c>
      <c r="D220" s="123" t="e">
        <f>-PPMT(Input!$D$14/12,$B$4-B221,$B$4,$F$4)</f>
        <v>#NUM!</v>
      </c>
      <c r="E220" s="123" t="e">
        <f>-IPMT(Input!$D$14/12,$B$4-B221,$B$4,$F$4)</f>
        <v>#NUM!</v>
      </c>
      <c r="F220" s="125" t="e">
        <f t="shared" si="11"/>
        <v>#NUM!</v>
      </c>
    </row>
    <row r="221" spans="1:6" x14ac:dyDescent="0.2">
      <c r="A221" s="13">
        <f t="shared" si="9"/>
        <v>217</v>
      </c>
      <c r="B221" s="13">
        <f t="shared" si="10"/>
        <v>-157</v>
      </c>
      <c r="C221" s="122">
        <f>Input!$D$15</f>
        <v>1116.2844429242596</v>
      </c>
      <c r="D221" s="123" t="e">
        <f>-PPMT(Input!$D$14/12,$B$4-B222,$B$4,$F$4)</f>
        <v>#NUM!</v>
      </c>
      <c r="E221" s="123" t="e">
        <f>-IPMT(Input!$D$14/12,$B$4-B222,$B$4,$F$4)</f>
        <v>#NUM!</v>
      </c>
      <c r="F221" s="125" t="e">
        <f t="shared" si="11"/>
        <v>#NUM!</v>
      </c>
    </row>
    <row r="222" spans="1:6" x14ac:dyDescent="0.2">
      <c r="A222" s="13">
        <f t="shared" si="9"/>
        <v>218</v>
      </c>
      <c r="B222" s="13">
        <f t="shared" si="10"/>
        <v>-158</v>
      </c>
      <c r="C222" s="122">
        <f>Input!$D$15</f>
        <v>1116.2844429242596</v>
      </c>
      <c r="D222" s="123" t="e">
        <f>-PPMT(Input!$D$14/12,$B$4-B223,$B$4,$F$4)</f>
        <v>#NUM!</v>
      </c>
      <c r="E222" s="123" t="e">
        <f>-IPMT(Input!$D$14/12,$B$4-B223,$B$4,$F$4)</f>
        <v>#NUM!</v>
      </c>
      <c r="F222" s="125" t="e">
        <f t="shared" si="11"/>
        <v>#NUM!</v>
      </c>
    </row>
    <row r="223" spans="1:6" x14ac:dyDescent="0.2">
      <c r="A223" s="13">
        <f t="shared" si="9"/>
        <v>219</v>
      </c>
      <c r="B223" s="13">
        <f t="shared" si="10"/>
        <v>-159</v>
      </c>
      <c r="C223" s="122">
        <f>Input!$D$15</f>
        <v>1116.2844429242596</v>
      </c>
      <c r="D223" s="123" t="e">
        <f>-PPMT(Input!$D$14/12,$B$4-B224,$B$4,$F$4)</f>
        <v>#NUM!</v>
      </c>
      <c r="E223" s="123" t="e">
        <f>-IPMT(Input!$D$14/12,$B$4-B224,$B$4,$F$4)</f>
        <v>#NUM!</v>
      </c>
      <c r="F223" s="125" t="e">
        <f t="shared" si="11"/>
        <v>#NUM!</v>
      </c>
    </row>
    <row r="224" spans="1:6" x14ac:dyDescent="0.2">
      <c r="A224" s="13">
        <f t="shared" si="9"/>
        <v>220</v>
      </c>
      <c r="B224" s="13">
        <f t="shared" si="10"/>
        <v>-160</v>
      </c>
      <c r="C224" s="122">
        <f>Input!$D$15</f>
        <v>1116.2844429242596</v>
      </c>
      <c r="D224" s="123" t="e">
        <f>-PPMT(Input!$D$14/12,$B$4-B225,$B$4,$F$4)</f>
        <v>#NUM!</v>
      </c>
      <c r="E224" s="123" t="e">
        <f>-IPMT(Input!$D$14/12,$B$4-B225,$B$4,$F$4)</f>
        <v>#NUM!</v>
      </c>
      <c r="F224" s="125" t="e">
        <f t="shared" si="11"/>
        <v>#NUM!</v>
      </c>
    </row>
    <row r="225" spans="1:6" x14ac:dyDescent="0.2">
      <c r="A225" s="13">
        <f t="shared" si="9"/>
        <v>221</v>
      </c>
      <c r="B225" s="13">
        <f t="shared" si="10"/>
        <v>-161</v>
      </c>
      <c r="C225" s="122">
        <f>Input!$D$15</f>
        <v>1116.2844429242596</v>
      </c>
      <c r="D225" s="123" t="e">
        <f>-PPMT(Input!$D$14/12,$B$4-B226,$B$4,$F$4)</f>
        <v>#NUM!</v>
      </c>
      <c r="E225" s="123" t="e">
        <f>-IPMT(Input!$D$14/12,$B$4-B226,$B$4,$F$4)</f>
        <v>#NUM!</v>
      </c>
      <c r="F225" s="125" t="e">
        <f t="shared" si="11"/>
        <v>#NUM!</v>
      </c>
    </row>
    <row r="226" spans="1:6" x14ac:dyDescent="0.2">
      <c r="A226" s="13">
        <f t="shared" si="9"/>
        <v>222</v>
      </c>
      <c r="B226" s="13">
        <f t="shared" si="10"/>
        <v>-162</v>
      </c>
      <c r="C226" s="122">
        <f>Input!$D$15</f>
        <v>1116.2844429242596</v>
      </c>
      <c r="D226" s="123" t="e">
        <f>-PPMT(Input!$D$14/12,$B$4-B227,$B$4,$F$4)</f>
        <v>#NUM!</v>
      </c>
      <c r="E226" s="123" t="e">
        <f>-IPMT(Input!$D$14/12,$B$4-B227,$B$4,$F$4)</f>
        <v>#NUM!</v>
      </c>
      <c r="F226" s="125" t="e">
        <f t="shared" si="11"/>
        <v>#NUM!</v>
      </c>
    </row>
    <row r="227" spans="1:6" x14ac:dyDescent="0.2">
      <c r="A227" s="13">
        <f t="shared" si="9"/>
        <v>223</v>
      </c>
      <c r="B227" s="13">
        <f t="shared" si="10"/>
        <v>-163</v>
      </c>
      <c r="C227" s="122">
        <f>Input!$D$15</f>
        <v>1116.2844429242596</v>
      </c>
      <c r="D227" s="123" t="e">
        <f>-PPMT(Input!$D$14/12,$B$4-B228,$B$4,$F$4)</f>
        <v>#NUM!</v>
      </c>
      <c r="E227" s="123" t="e">
        <f>-IPMT(Input!$D$14/12,$B$4-B228,$B$4,$F$4)</f>
        <v>#NUM!</v>
      </c>
      <c r="F227" s="125" t="e">
        <f t="shared" si="11"/>
        <v>#NUM!</v>
      </c>
    </row>
    <row r="228" spans="1:6" x14ac:dyDescent="0.2">
      <c r="A228" s="13">
        <f t="shared" si="9"/>
        <v>224</v>
      </c>
      <c r="B228" s="13">
        <f t="shared" si="10"/>
        <v>-164</v>
      </c>
      <c r="C228" s="122">
        <f>Input!$D$15</f>
        <v>1116.2844429242596</v>
      </c>
      <c r="D228" s="123" t="e">
        <f>-PPMT(Input!$D$14/12,$B$4-B229,$B$4,$F$4)</f>
        <v>#NUM!</v>
      </c>
      <c r="E228" s="123" t="e">
        <f>-IPMT(Input!$D$14/12,$B$4-B229,$B$4,$F$4)</f>
        <v>#NUM!</v>
      </c>
      <c r="F228" s="125" t="e">
        <f t="shared" si="11"/>
        <v>#NUM!</v>
      </c>
    </row>
    <row r="229" spans="1:6" x14ac:dyDescent="0.2">
      <c r="A229" s="13">
        <f t="shared" si="9"/>
        <v>225</v>
      </c>
      <c r="B229" s="13">
        <f t="shared" si="10"/>
        <v>-165</v>
      </c>
      <c r="C229" s="122">
        <f>Input!$D$15</f>
        <v>1116.2844429242596</v>
      </c>
      <c r="D229" s="123" t="e">
        <f>-PPMT(Input!$D$14/12,$B$4-B230,$B$4,$F$4)</f>
        <v>#NUM!</v>
      </c>
      <c r="E229" s="123" t="e">
        <f>-IPMT(Input!$D$14/12,$B$4-B230,$B$4,$F$4)</f>
        <v>#NUM!</v>
      </c>
      <c r="F229" s="125" t="e">
        <f t="shared" si="11"/>
        <v>#NUM!</v>
      </c>
    </row>
    <row r="230" spans="1:6" x14ac:dyDescent="0.2">
      <c r="A230" s="13">
        <f t="shared" si="9"/>
        <v>226</v>
      </c>
      <c r="B230" s="13">
        <f t="shared" si="10"/>
        <v>-166</v>
      </c>
      <c r="C230" s="122">
        <f>Input!$D$15</f>
        <v>1116.2844429242596</v>
      </c>
      <c r="D230" s="123" t="e">
        <f>-PPMT(Input!$D$14/12,$B$4-B231,$B$4,$F$4)</f>
        <v>#NUM!</v>
      </c>
      <c r="E230" s="123" t="e">
        <f>-IPMT(Input!$D$14/12,$B$4-B231,$B$4,$F$4)</f>
        <v>#NUM!</v>
      </c>
      <c r="F230" s="125" t="e">
        <f t="shared" si="11"/>
        <v>#NUM!</v>
      </c>
    </row>
    <row r="231" spans="1:6" x14ac:dyDescent="0.2">
      <c r="A231" s="13">
        <f t="shared" si="9"/>
        <v>227</v>
      </c>
      <c r="B231" s="13">
        <f t="shared" si="10"/>
        <v>-167</v>
      </c>
      <c r="C231" s="122">
        <f>Input!$D$15</f>
        <v>1116.2844429242596</v>
      </c>
      <c r="D231" s="123" t="e">
        <f>-PPMT(Input!$D$14/12,$B$4-B232,$B$4,$F$4)</f>
        <v>#NUM!</v>
      </c>
      <c r="E231" s="123" t="e">
        <f>-IPMT(Input!$D$14/12,$B$4-B232,$B$4,$F$4)</f>
        <v>#NUM!</v>
      </c>
      <c r="F231" s="125" t="e">
        <f t="shared" si="11"/>
        <v>#NUM!</v>
      </c>
    </row>
    <row r="232" spans="1:6" x14ac:dyDescent="0.2">
      <c r="A232" s="119">
        <f t="shared" si="9"/>
        <v>228</v>
      </c>
      <c r="B232" s="120">
        <f t="shared" si="10"/>
        <v>-168</v>
      </c>
      <c r="C232" s="122">
        <f>Input!$D$15</f>
        <v>1116.2844429242596</v>
      </c>
      <c r="D232" s="123" t="e">
        <f>-PPMT(Input!$D$14/12,$B$4-B233,$B$4,$F$4)</f>
        <v>#NUM!</v>
      </c>
      <c r="E232" s="123" t="e">
        <f>-IPMT(Input!$D$14/12,$B$4-B233,$B$4,$F$4)</f>
        <v>#NUM!</v>
      </c>
      <c r="F232" s="125" t="e">
        <f t="shared" si="11"/>
        <v>#NUM!</v>
      </c>
    </row>
    <row r="233" spans="1:6" x14ac:dyDescent="0.2">
      <c r="A233" s="13">
        <f t="shared" si="9"/>
        <v>229</v>
      </c>
      <c r="B233" s="13">
        <f t="shared" si="10"/>
        <v>-169</v>
      </c>
      <c r="C233" s="122">
        <f>Input!$D$15</f>
        <v>1116.2844429242596</v>
      </c>
      <c r="D233" s="123" t="e">
        <f>-PPMT(Input!$D$14/12,$B$4-B234,$B$4,$F$4)</f>
        <v>#NUM!</v>
      </c>
      <c r="E233" s="123" t="e">
        <f>-IPMT(Input!$D$14/12,$B$4-B234,$B$4,$F$4)</f>
        <v>#NUM!</v>
      </c>
      <c r="F233" s="125" t="e">
        <f t="shared" si="11"/>
        <v>#NUM!</v>
      </c>
    </row>
    <row r="234" spans="1:6" x14ac:dyDescent="0.2">
      <c r="A234" s="13">
        <f t="shared" si="9"/>
        <v>230</v>
      </c>
      <c r="B234" s="13">
        <f t="shared" si="10"/>
        <v>-170</v>
      </c>
      <c r="C234" s="122">
        <f>Input!$D$15</f>
        <v>1116.2844429242596</v>
      </c>
      <c r="D234" s="123" t="e">
        <f>-PPMT(Input!$D$14/12,$B$4-B235,$B$4,$F$4)</f>
        <v>#NUM!</v>
      </c>
      <c r="E234" s="123" t="e">
        <f>-IPMT(Input!$D$14/12,$B$4-B235,$B$4,$F$4)</f>
        <v>#NUM!</v>
      </c>
      <c r="F234" s="125" t="e">
        <f t="shared" si="11"/>
        <v>#NUM!</v>
      </c>
    </row>
    <row r="235" spans="1:6" x14ac:dyDescent="0.2">
      <c r="A235" s="13">
        <f t="shared" si="9"/>
        <v>231</v>
      </c>
      <c r="B235" s="13">
        <f t="shared" si="10"/>
        <v>-171</v>
      </c>
      <c r="C235" s="122">
        <f>Input!$D$15</f>
        <v>1116.2844429242596</v>
      </c>
      <c r="D235" s="123" t="e">
        <f>-PPMT(Input!$D$14/12,$B$4-B236,$B$4,$F$4)</f>
        <v>#NUM!</v>
      </c>
      <c r="E235" s="123" t="e">
        <f>-IPMT(Input!$D$14/12,$B$4-B236,$B$4,$F$4)</f>
        <v>#NUM!</v>
      </c>
      <c r="F235" s="125" t="e">
        <f t="shared" si="11"/>
        <v>#NUM!</v>
      </c>
    </row>
    <row r="236" spans="1:6" x14ac:dyDescent="0.2">
      <c r="A236" s="13">
        <f t="shared" si="9"/>
        <v>232</v>
      </c>
      <c r="B236" s="13">
        <f t="shared" si="10"/>
        <v>-172</v>
      </c>
      <c r="C236" s="122">
        <f>Input!$D$15</f>
        <v>1116.2844429242596</v>
      </c>
      <c r="D236" s="123" t="e">
        <f>-PPMT(Input!$D$14/12,$B$4-B237,$B$4,$F$4)</f>
        <v>#NUM!</v>
      </c>
      <c r="E236" s="123" t="e">
        <f>-IPMT(Input!$D$14/12,$B$4-B237,$B$4,$F$4)</f>
        <v>#NUM!</v>
      </c>
      <c r="F236" s="125" t="e">
        <f t="shared" si="11"/>
        <v>#NUM!</v>
      </c>
    </row>
    <row r="237" spans="1:6" x14ac:dyDescent="0.2">
      <c r="A237" s="13">
        <f t="shared" si="9"/>
        <v>233</v>
      </c>
      <c r="B237" s="13">
        <f t="shared" si="10"/>
        <v>-173</v>
      </c>
      <c r="C237" s="122">
        <f>Input!$D$15</f>
        <v>1116.2844429242596</v>
      </c>
      <c r="D237" s="123" t="e">
        <f>-PPMT(Input!$D$14/12,$B$4-B238,$B$4,$F$4)</f>
        <v>#NUM!</v>
      </c>
      <c r="E237" s="123" t="e">
        <f>-IPMT(Input!$D$14/12,$B$4-B238,$B$4,$F$4)</f>
        <v>#NUM!</v>
      </c>
      <c r="F237" s="125" t="e">
        <f t="shared" si="11"/>
        <v>#NUM!</v>
      </c>
    </row>
    <row r="238" spans="1:6" x14ac:dyDescent="0.2">
      <c r="A238" s="13">
        <f t="shared" si="9"/>
        <v>234</v>
      </c>
      <c r="B238" s="13">
        <f t="shared" si="10"/>
        <v>-174</v>
      </c>
      <c r="C238" s="122">
        <f>Input!$D$15</f>
        <v>1116.2844429242596</v>
      </c>
      <c r="D238" s="123" t="e">
        <f>-PPMT(Input!$D$14/12,$B$4-B239,$B$4,$F$4)</f>
        <v>#NUM!</v>
      </c>
      <c r="E238" s="123" t="e">
        <f>-IPMT(Input!$D$14/12,$B$4-B239,$B$4,$F$4)</f>
        <v>#NUM!</v>
      </c>
      <c r="F238" s="125" t="e">
        <f t="shared" si="11"/>
        <v>#NUM!</v>
      </c>
    </row>
    <row r="239" spans="1:6" x14ac:dyDescent="0.2">
      <c r="A239" s="13">
        <f t="shared" si="9"/>
        <v>235</v>
      </c>
      <c r="B239" s="13">
        <f t="shared" si="10"/>
        <v>-175</v>
      </c>
      <c r="C239" s="122">
        <f>Input!$D$15</f>
        <v>1116.2844429242596</v>
      </c>
      <c r="D239" s="123" t="e">
        <f>-PPMT(Input!$D$14/12,$B$4-B240,$B$4,$F$4)</f>
        <v>#NUM!</v>
      </c>
      <c r="E239" s="123" t="e">
        <f>-IPMT(Input!$D$14/12,$B$4-B240,$B$4,$F$4)</f>
        <v>#NUM!</v>
      </c>
      <c r="F239" s="125" t="e">
        <f t="shared" si="11"/>
        <v>#NUM!</v>
      </c>
    </row>
    <row r="240" spans="1:6" x14ac:dyDescent="0.2">
      <c r="A240" s="13">
        <f t="shared" si="9"/>
        <v>236</v>
      </c>
      <c r="B240" s="13">
        <f t="shared" si="10"/>
        <v>-176</v>
      </c>
      <c r="C240" s="122">
        <f>Input!$D$15</f>
        <v>1116.2844429242596</v>
      </c>
      <c r="D240" s="123" t="e">
        <f>-PPMT(Input!$D$14/12,$B$4-B241,$B$4,$F$4)</f>
        <v>#NUM!</v>
      </c>
      <c r="E240" s="123" t="e">
        <f>-IPMT(Input!$D$14/12,$B$4-B241,$B$4,$F$4)</f>
        <v>#NUM!</v>
      </c>
      <c r="F240" s="125" t="e">
        <f t="shared" si="11"/>
        <v>#NUM!</v>
      </c>
    </row>
    <row r="241" spans="1:6" x14ac:dyDescent="0.2">
      <c r="A241" s="13">
        <f t="shared" si="9"/>
        <v>237</v>
      </c>
      <c r="B241" s="13">
        <f t="shared" si="10"/>
        <v>-177</v>
      </c>
      <c r="C241" s="122">
        <f>Input!$D$15</f>
        <v>1116.2844429242596</v>
      </c>
      <c r="D241" s="123" t="e">
        <f>-PPMT(Input!$D$14/12,$B$4-B242,$B$4,$F$4)</f>
        <v>#NUM!</v>
      </c>
      <c r="E241" s="123" t="e">
        <f>-IPMT(Input!$D$14/12,$B$4-B242,$B$4,$F$4)</f>
        <v>#NUM!</v>
      </c>
      <c r="F241" s="125" t="e">
        <f t="shared" si="11"/>
        <v>#NUM!</v>
      </c>
    </row>
    <row r="242" spans="1:6" x14ac:dyDescent="0.2">
      <c r="A242" s="13">
        <f t="shared" si="9"/>
        <v>238</v>
      </c>
      <c r="B242" s="13">
        <f t="shared" si="10"/>
        <v>-178</v>
      </c>
      <c r="C242" s="122">
        <f>Input!$D$15</f>
        <v>1116.2844429242596</v>
      </c>
      <c r="D242" s="123" t="e">
        <f>-PPMT(Input!$D$14/12,$B$4-B243,$B$4,$F$4)</f>
        <v>#NUM!</v>
      </c>
      <c r="E242" s="123" t="e">
        <f>-IPMT(Input!$D$14/12,$B$4-B243,$B$4,$F$4)</f>
        <v>#NUM!</v>
      </c>
      <c r="F242" s="125" t="e">
        <f t="shared" si="11"/>
        <v>#NUM!</v>
      </c>
    </row>
    <row r="243" spans="1:6" x14ac:dyDescent="0.2">
      <c r="A243" s="13">
        <f t="shared" si="9"/>
        <v>239</v>
      </c>
      <c r="B243" s="13">
        <f t="shared" si="10"/>
        <v>-179</v>
      </c>
      <c r="C243" s="122">
        <f>Input!$D$15</f>
        <v>1116.2844429242596</v>
      </c>
      <c r="D243" s="123" t="e">
        <f>-PPMT(Input!$D$14/12,$B$4-B244,$B$4,$F$4)</f>
        <v>#NUM!</v>
      </c>
      <c r="E243" s="123" t="e">
        <f>-IPMT(Input!$D$14/12,$B$4-B244,$B$4,$F$4)</f>
        <v>#NUM!</v>
      </c>
      <c r="F243" s="125" t="e">
        <f t="shared" si="11"/>
        <v>#NUM!</v>
      </c>
    </row>
    <row r="244" spans="1:6" x14ac:dyDescent="0.2">
      <c r="A244" s="119">
        <f t="shared" si="9"/>
        <v>240</v>
      </c>
      <c r="B244" s="120">
        <f t="shared" si="10"/>
        <v>-180</v>
      </c>
      <c r="C244" s="122">
        <f>Input!$D$15</f>
        <v>1116.2844429242596</v>
      </c>
      <c r="D244" s="123" t="e">
        <f>-PPMT(Input!$D$14/12,$B$4-B245,$B$4,$F$4)</f>
        <v>#NUM!</v>
      </c>
      <c r="E244" s="123" t="e">
        <f>-IPMT(Input!$D$14/12,$B$4-B245,$B$4,$F$4)</f>
        <v>#NUM!</v>
      </c>
      <c r="F244" s="125" t="e">
        <f t="shared" si="11"/>
        <v>#NUM!</v>
      </c>
    </row>
    <row r="245" spans="1:6" x14ac:dyDescent="0.2">
      <c r="A245" s="13">
        <f t="shared" si="9"/>
        <v>241</v>
      </c>
      <c r="B245" s="13">
        <f t="shared" si="10"/>
        <v>-181</v>
      </c>
      <c r="C245" s="122">
        <f>Input!$D$15</f>
        <v>1116.2844429242596</v>
      </c>
      <c r="D245" s="123" t="e">
        <f>-PPMT(Input!$D$14/12,$B$4-B246,$B$4,$F$4)</f>
        <v>#NUM!</v>
      </c>
      <c r="E245" s="123" t="e">
        <f>-IPMT(Input!$D$14/12,$B$4-B246,$B$4,$F$4)</f>
        <v>#NUM!</v>
      </c>
      <c r="F245" s="125" t="e">
        <f t="shared" si="11"/>
        <v>#NUM!</v>
      </c>
    </row>
    <row r="246" spans="1:6" x14ac:dyDescent="0.2">
      <c r="A246" s="13">
        <f t="shared" si="9"/>
        <v>242</v>
      </c>
      <c r="B246" s="13">
        <f t="shared" si="10"/>
        <v>-182</v>
      </c>
      <c r="C246" s="122">
        <f>Input!$D$15</f>
        <v>1116.2844429242596</v>
      </c>
      <c r="D246" s="123" t="e">
        <f>-PPMT(Input!$D$14/12,$B$4-B247,$B$4,$F$4)</f>
        <v>#NUM!</v>
      </c>
      <c r="E246" s="123" t="e">
        <f>-IPMT(Input!$D$14/12,$B$4-B247,$B$4,$F$4)</f>
        <v>#NUM!</v>
      </c>
      <c r="F246" s="125" t="e">
        <f t="shared" si="11"/>
        <v>#NUM!</v>
      </c>
    </row>
    <row r="247" spans="1:6" x14ac:dyDescent="0.2">
      <c r="A247" s="13">
        <f t="shared" si="9"/>
        <v>243</v>
      </c>
      <c r="B247" s="13">
        <f t="shared" si="10"/>
        <v>-183</v>
      </c>
      <c r="C247" s="122">
        <f>Input!$D$15</f>
        <v>1116.2844429242596</v>
      </c>
      <c r="D247" s="123" t="e">
        <f>-PPMT(Input!$D$14/12,$B$4-B248,$B$4,$F$4)</f>
        <v>#NUM!</v>
      </c>
      <c r="E247" s="123" t="e">
        <f>-IPMT(Input!$D$14/12,$B$4-B248,$B$4,$F$4)</f>
        <v>#NUM!</v>
      </c>
      <c r="F247" s="125" t="e">
        <f t="shared" si="11"/>
        <v>#NUM!</v>
      </c>
    </row>
    <row r="248" spans="1:6" x14ac:dyDescent="0.2">
      <c r="A248" s="13">
        <f t="shared" si="9"/>
        <v>244</v>
      </c>
      <c r="B248" s="13">
        <f t="shared" si="10"/>
        <v>-184</v>
      </c>
      <c r="C248" s="122">
        <f>Input!$D$15</f>
        <v>1116.2844429242596</v>
      </c>
      <c r="D248" s="123" t="e">
        <f>-PPMT(Input!$D$14/12,$B$4-B249,$B$4,$F$4)</f>
        <v>#NUM!</v>
      </c>
      <c r="E248" s="123" t="e">
        <f>-IPMT(Input!$D$14/12,$B$4-B249,$B$4,$F$4)</f>
        <v>#NUM!</v>
      </c>
      <c r="F248" s="125" t="e">
        <f t="shared" si="11"/>
        <v>#NUM!</v>
      </c>
    </row>
    <row r="249" spans="1:6" x14ac:dyDescent="0.2">
      <c r="A249" s="13">
        <f t="shared" si="9"/>
        <v>245</v>
      </c>
      <c r="B249" s="13">
        <f t="shared" si="10"/>
        <v>-185</v>
      </c>
      <c r="C249" s="122">
        <f>Input!$D$15</f>
        <v>1116.2844429242596</v>
      </c>
      <c r="D249" s="123" t="e">
        <f>-PPMT(Input!$D$14/12,$B$4-B250,$B$4,$F$4)</f>
        <v>#NUM!</v>
      </c>
      <c r="E249" s="123" t="e">
        <f>-IPMT(Input!$D$14/12,$B$4-B250,$B$4,$F$4)</f>
        <v>#NUM!</v>
      </c>
      <c r="F249" s="125" t="e">
        <f t="shared" si="11"/>
        <v>#NUM!</v>
      </c>
    </row>
    <row r="250" spans="1:6" x14ac:dyDescent="0.2">
      <c r="A250" s="13">
        <f t="shared" si="9"/>
        <v>246</v>
      </c>
      <c r="B250" s="13">
        <f t="shared" si="10"/>
        <v>-186</v>
      </c>
      <c r="C250" s="122">
        <f>Input!$D$15</f>
        <v>1116.2844429242596</v>
      </c>
      <c r="D250" s="123" t="e">
        <f>-PPMT(Input!$D$14/12,$B$4-B251,$B$4,$F$4)</f>
        <v>#NUM!</v>
      </c>
      <c r="E250" s="123" t="e">
        <f>-IPMT(Input!$D$14/12,$B$4-B251,$B$4,$F$4)</f>
        <v>#NUM!</v>
      </c>
      <c r="F250" s="125" t="e">
        <f t="shared" si="11"/>
        <v>#NUM!</v>
      </c>
    </row>
    <row r="251" spans="1:6" x14ac:dyDescent="0.2">
      <c r="A251" s="13">
        <f t="shared" si="9"/>
        <v>247</v>
      </c>
      <c r="B251" s="13">
        <f t="shared" si="10"/>
        <v>-187</v>
      </c>
      <c r="C251" s="122">
        <f>Input!$D$15</f>
        <v>1116.2844429242596</v>
      </c>
      <c r="D251" s="123" t="e">
        <f>-PPMT(Input!$D$14/12,$B$4-B252,$B$4,$F$4)</f>
        <v>#NUM!</v>
      </c>
      <c r="E251" s="123" t="e">
        <f>-IPMT(Input!$D$14/12,$B$4-B252,$B$4,$F$4)</f>
        <v>#NUM!</v>
      </c>
      <c r="F251" s="125" t="e">
        <f t="shared" si="11"/>
        <v>#NUM!</v>
      </c>
    </row>
    <row r="252" spans="1:6" x14ac:dyDescent="0.2">
      <c r="A252" s="13">
        <f t="shared" si="9"/>
        <v>248</v>
      </c>
      <c r="B252" s="13">
        <f t="shared" si="10"/>
        <v>-188</v>
      </c>
      <c r="C252" s="122">
        <f>Input!$D$15</f>
        <v>1116.2844429242596</v>
      </c>
      <c r="D252" s="123" t="e">
        <f>-PPMT(Input!$D$14/12,$B$4-B253,$B$4,$F$4)</f>
        <v>#NUM!</v>
      </c>
      <c r="E252" s="123" t="e">
        <f>-IPMT(Input!$D$14/12,$B$4-B253,$B$4,$F$4)</f>
        <v>#NUM!</v>
      </c>
      <c r="F252" s="125" t="e">
        <f t="shared" si="11"/>
        <v>#NUM!</v>
      </c>
    </row>
    <row r="253" spans="1:6" x14ac:dyDescent="0.2">
      <c r="A253" s="13">
        <f t="shared" si="9"/>
        <v>249</v>
      </c>
      <c r="B253" s="13">
        <f t="shared" si="10"/>
        <v>-189</v>
      </c>
      <c r="C253" s="122">
        <f>Input!$D$15</f>
        <v>1116.2844429242596</v>
      </c>
      <c r="D253" s="123" t="e">
        <f>-PPMT(Input!$D$14/12,$B$4-B254,$B$4,$F$4)</f>
        <v>#NUM!</v>
      </c>
      <c r="E253" s="123" t="e">
        <f>-IPMT(Input!$D$14/12,$B$4-B254,$B$4,$F$4)</f>
        <v>#NUM!</v>
      </c>
      <c r="F253" s="125" t="e">
        <f t="shared" si="11"/>
        <v>#NUM!</v>
      </c>
    </row>
    <row r="254" spans="1:6" x14ac:dyDescent="0.2">
      <c r="A254" s="13">
        <f t="shared" si="9"/>
        <v>250</v>
      </c>
      <c r="B254" s="13">
        <f t="shared" si="10"/>
        <v>-190</v>
      </c>
      <c r="C254" s="122">
        <f>Input!$D$15</f>
        <v>1116.2844429242596</v>
      </c>
      <c r="D254" s="123" t="e">
        <f>-PPMT(Input!$D$14/12,$B$4-B255,$B$4,$F$4)</f>
        <v>#NUM!</v>
      </c>
      <c r="E254" s="123" t="e">
        <f>-IPMT(Input!$D$14/12,$B$4-B255,$B$4,$F$4)</f>
        <v>#NUM!</v>
      </c>
      <c r="F254" s="125" t="e">
        <f t="shared" si="11"/>
        <v>#NUM!</v>
      </c>
    </row>
    <row r="255" spans="1:6" x14ac:dyDescent="0.2">
      <c r="A255" s="13">
        <f t="shared" si="9"/>
        <v>251</v>
      </c>
      <c r="B255" s="13">
        <f t="shared" si="10"/>
        <v>-191</v>
      </c>
      <c r="C255" s="122">
        <f>Input!$D$15</f>
        <v>1116.2844429242596</v>
      </c>
      <c r="D255" s="123" t="e">
        <f>-PPMT(Input!$D$14/12,$B$4-B256,$B$4,$F$4)</f>
        <v>#NUM!</v>
      </c>
      <c r="E255" s="123" t="e">
        <f>-IPMT(Input!$D$14/12,$B$4-B256,$B$4,$F$4)</f>
        <v>#NUM!</v>
      </c>
      <c r="F255" s="125" t="e">
        <f t="shared" si="11"/>
        <v>#NUM!</v>
      </c>
    </row>
    <row r="256" spans="1:6" x14ac:dyDescent="0.2">
      <c r="A256" s="119">
        <f t="shared" si="9"/>
        <v>252</v>
      </c>
      <c r="B256" s="120">
        <f t="shared" si="10"/>
        <v>-192</v>
      </c>
      <c r="C256" s="122">
        <f>Input!$D$15</f>
        <v>1116.2844429242596</v>
      </c>
      <c r="D256" s="123" t="e">
        <f>-PPMT(Input!$D$14/12,$B$4-B257,$B$4,$F$4)</f>
        <v>#NUM!</v>
      </c>
      <c r="E256" s="123" t="e">
        <f>-IPMT(Input!$D$14/12,$B$4-B257,$B$4,$F$4)</f>
        <v>#NUM!</v>
      </c>
      <c r="F256" s="125" t="e">
        <f t="shared" si="11"/>
        <v>#NUM!</v>
      </c>
    </row>
    <row r="257" spans="1:6" x14ac:dyDescent="0.2">
      <c r="A257" s="13">
        <f t="shared" si="9"/>
        <v>253</v>
      </c>
      <c r="B257" s="13">
        <f t="shared" si="10"/>
        <v>-193</v>
      </c>
      <c r="C257" s="122">
        <f>Input!$D$15</f>
        <v>1116.2844429242596</v>
      </c>
      <c r="D257" s="123" t="e">
        <f>-PPMT(Input!$D$14/12,$B$4-B258,$B$4,$F$4)</f>
        <v>#NUM!</v>
      </c>
      <c r="E257" s="123" t="e">
        <f>-IPMT(Input!$D$14/12,$B$4-B258,$B$4,$F$4)</f>
        <v>#NUM!</v>
      </c>
      <c r="F257" s="125" t="e">
        <f t="shared" si="11"/>
        <v>#NUM!</v>
      </c>
    </row>
    <row r="258" spans="1:6" x14ac:dyDescent="0.2">
      <c r="A258" s="13">
        <f t="shared" si="9"/>
        <v>254</v>
      </c>
      <c r="B258" s="13">
        <f t="shared" si="10"/>
        <v>-194</v>
      </c>
      <c r="C258" s="122">
        <f>Input!$D$15</f>
        <v>1116.2844429242596</v>
      </c>
      <c r="D258" s="123" t="e">
        <f>-PPMT(Input!$D$14/12,$B$4-B259,$B$4,$F$4)</f>
        <v>#NUM!</v>
      </c>
      <c r="E258" s="123" t="e">
        <f>-IPMT(Input!$D$14/12,$B$4-B259,$B$4,$F$4)</f>
        <v>#NUM!</v>
      </c>
      <c r="F258" s="125" t="e">
        <f t="shared" si="11"/>
        <v>#NUM!</v>
      </c>
    </row>
    <row r="259" spans="1:6" x14ac:dyDescent="0.2">
      <c r="A259" s="13">
        <f t="shared" si="9"/>
        <v>255</v>
      </c>
      <c r="B259" s="13">
        <f t="shared" si="10"/>
        <v>-195</v>
      </c>
      <c r="C259" s="122">
        <f>Input!$D$15</f>
        <v>1116.2844429242596</v>
      </c>
      <c r="D259" s="123" t="e">
        <f>-PPMT(Input!$D$14/12,$B$4-B260,$B$4,$F$4)</f>
        <v>#NUM!</v>
      </c>
      <c r="E259" s="123" t="e">
        <f>-IPMT(Input!$D$14/12,$B$4-B260,$B$4,$F$4)</f>
        <v>#NUM!</v>
      </c>
      <c r="F259" s="125" t="e">
        <f t="shared" si="11"/>
        <v>#NUM!</v>
      </c>
    </row>
    <row r="260" spans="1:6" x14ac:dyDescent="0.2">
      <c r="A260" s="13">
        <f t="shared" si="9"/>
        <v>256</v>
      </c>
      <c r="B260" s="13">
        <f t="shared" si="10"/>
        <v>-196</v>
      </c>
      <c r="C260" s="122">
        <f>Input!$D$15</f>
        <v>1116.2844429242596</v>
      </c>
      <c r="D260" s="123" t="e">
        <f>-PPMT(Input!$D$14/12,$B$4-B261,$B$4,$F$4)</f>
        <v>#NUM!</v>
      </c>
      <c r="E260" s="123" t="e">
        <f>-IPMT(Input!$D$14/12,$B$4-B261,$B$4,$F$4)</f>
        <v>#NUM!</v>
      </c>
      <c r="F260" s="125" t="e">
        <f t="shared" si="11"/>
        <v>#NUM!</v>
      </c>
    </row>
    <row r="261" spans="1:6" x14ac:dyDescent="0.2">
      <c r="A261" s="13">
        <f t="shared" ref="A261:A324" si="12">$B$4-B261</f>
        <v>257</v>
      </c>
      <c r="B261" s="13">
        <f t="shared" ref="B261:B324" si="13">B260-1</f>
        <v>-197</v>
      </c>
      <c r="C261" s="122">
        <f>Input!$D$15</f>
        <v>1116.2844429242596</v>
      </c>
      <c r="D261" s="123" t="e">
        <f>-PPMT(Input!$D$14/12,$B$4-B262,$B$4,$F$4)</f>
        <v>#NUM!</v>
      </c>
      <c r="E261" s="123" t="e">
        <f>-IPMT(Input!$D$14/12,$B$4-B262,$B$4,$F$4)</f>
        <v>#NUM!</v>
      </c>
      <c r="F261" s="125" t="e">
        <f t="shared" ref="F261:F324" si="14">F260-D260</f>
        <v>#NUM!</v>
      </c>
    </row>
    <row r="262" spans="1:6" x14ac:dyDescent="0.2">
      <c r="A262" s="13">
        <f t="shared" si="12"/>
        <v>258</v>
      </c>
      <c r="B262" s="13">
        <f t="shared" si="13"/>
        <v>-198</v>
      </c>
      <c r="C262" s="122">
        <f>Input!$D$15</f>
        <v>1116.2844429242596</v>
      </c>
      <c r="D262" s="123" t="e">
        <f>-PPMT(Input!$D$14/12,$B$4-B263,$B$4,$F$4)</f>
        <v>#NUM!</v>
      </c>
      <c r="E262" s="123" t="e">
        <f>-IPMT(Input!$D$14/12,$B$4-B263,$B$4,$F$4)</f>
        <v>#NUM!</v>
      </c>
      <c r="F262" s="125" t="e">
        <f t="shared" si="14"/>
        <v>#NUM!</v>
      </c>
    </row>
    <row r="263" spans="1:6" x14ac:dyDescent="0.2">
      <c r="A263" s="13">
        <f t="shared" si="12"/>
        <v>259</v>
      </c>
      <c r="B263" s="13">
        <f t="shared" si="13"/>
        <v>-199</v>
      </c>
      <c r="C263" s="122">
        <f>Input!$D$15</f>
        <v>1116.2844429242596</v>
      </c>
      <c r="D263" s="123" t="e">
        <f>-PPMT(Input!$D$14/12,$B$4-B264,$B$4,$F$4)</f>
        <v>#NUM!</v>
      </c>
      <c r="E263" s="123" t="e">
        <f>-IPMT(Input!$D$14/12,$B$4-B264,$B$4,$F$4)</f>
        <v>#NUM!</v>
      </c>
      <c r="F263" s="125" t="e">
        <f t="shared" si="14"/>
        <v>#NUM!</v>
      </c>
    </row>
    <row r="264" spans="1:6" x14ac:dyDescent="0.2">
      <c r="A264" s="13">
        <f t="shared" si="12"/>
        <v>260</v>
      </c>
      <c r="B264" s="13">
        <f t="shared" si="13"/>
        <v>-200</v>
      </c>
      <c r="C264" s="122">
        <f>Input!$D$15</f>
        <v>1116.2844429242596</v>
      </c>
      <c r="D264" s="123" t="e">
        <f>-PPMT(Input!$D$14/12,$B$4-B265,$B$4,$F$4)</f>
        <v>#NUM!</v>
      </c>
      <c r="E264" s="123" t="e">
        <f>-IPMT(Input!$D$14/12,$B$4-B265,$B$4,$F$4)</f>
        <v>#NUM!</v>
      </c>
      <c r="F264" s="125" t="e">
        <f t="shared" si="14"/>
        <v>#NUM!</v>
      </c>
    </row>
    <row r="265" spans="1:6" x14ac:dyDescent="0.2">
      <c r="A265" s="13">
        <f t="shared" si="12"/>
        <v>261</v>
      </c>
      <c r="B265" s="13">
        <f t="shared" si="13"/>
        <v>-201</v>
      </c>
      <c r="C265" s="122">
        <f>Input!$D$15</f>
        <v>1116.2844429242596</v>
      </c>
      <c r="D265" s="123" t="e">
        <f>-PPMT(Input!$D$14/12,$B$4-B266,$B$4,$F$4)</f>
        <v>#NUM!</v>
      </c>
      <c r="E265" s="123" t="e">
        <f>-IPMT(Input!$D$14/12,$B$4-B266,$B$4,$F$4)</f>
        <v>#NUM!</v>
      </c>
      <c r="F265" s="125" t="e">
        <f t="shared" si="14"/>
        <v>#NUM!</v>
      </c>
    </row>
    <row r="266" spans="1:6" x14ac:dyDescent="0.2">
      <c r="A266" s="13">
        <f t="shared" si="12"/>
        <v>262</v>
      </c>
      <c r="B266" s="13">
        <f t="shared" si="13"/>
        <v>-202</v>
      </c>
      <c r="C266" s="122">
        <f>Input!$D$15</f>
        <v>1116.2844429242596</v>
      </c>
      <c r="D266" s="123" t="e">
        <f>-PPMT(Input!$D$14/12,$B$4-B267,$B$4,$F$4)</f>
        <v>#NUM!</v>
      </c>
      <c r="E266" s="123" t="e">
        <f>-IPMT(Input!$D$14/12,$B$4-B267,$B$4,$F$4)</f>
        <v>#NUM!</v>
      </c>
      <c r="F266" s="125" t="e">
        <f t="shared" si="14"/>
        <v>#NUM!</v>
      </c>
    </row>
    <row r="267" spans="1:6" x14ac:dyDescent="0.2">
      <c r="A267" s="13">
        <f t="shared" si="12"/>
        <v>263</v>
      </c>
      <c r="B267" s="13">
        <f t="shared" si="13"/>
        <v>-203</v>
      </c>
      <c r="C267" s="122">
        <f>Input!$D$15</f>
        <v>1116.2844429242596</v>
      </c>
      <c r="D267" s="123" t="e">
        <f>-PPMT(Input!$D$14/12,$B$4-B268,$B$4,$F$4)</f>
        <v>#NUM!</v>
      </c>
      <c r="E267" s="123" t="e">
        <f>-IPMT(Input!$D$14/12,$B$4-B268,$B$4,$F$4)</f>
        <v>#NUM!</v>
      </c>
      <c r="F267" s="125" t="e">
        <f t="shared" si="14"/>
        <v>#NUM!</v>
      </c>
    </row>
    <row r="268" spans="1:6" x14ac:dyDescent="0.2">
      <c r="A268" s="119">
        <f t="shared" si="12"/>
        <v>264</v>
      </c>
      <c r="B268" s="120">
        <f t="shared" si="13"/>
        <v>-204</v>
      </c>
      <c r="C268" s="122">
        <f>Input!$D$15</f>
        <v>1116.2844429242596</v>
      </c>
      <c r="D268" s="123" t="e">
        <f>-PPMT(Input!$D$14/12,$B$4-B269,$B$4,$F$4)</f>
        <v>#NUM!</v>
      </c>
      <c r="E268" s="123" t="e">
        <f>-IPMT(Input!$D$14/12,$B$4-B269,$B$4,$F$4)</f>
        <v>#NUM!</v>
      </c>
      <c r="F268" s="125" t="e">
        <f t="shared" si="14"/>
        <v>#NUM!</v>
      </c>
    </row>
    <row r="269" spans="1:6" x14ac:dyDescent="0.2">
      <c r="A269" s="13">
        <f t="shared" si="12"/>
        <v>265</v>
      </c>
      <c r="B269" s="13">
        <f t="shared" si="13"/>
        <v>-205</v>
      </c>
      <c r="C269" s="122">
        <f>Input!$D$15</f>
        <v>1116.2844429242596</v>
      </c>
      <c r="D269" s="123" t="e">
        <f>-PPMT(Input!$D$14/12,$B$4-B270,$B$4,$F$4)</f>
        <v>#NUM!</v>
      </c>
      <c r="E269" s="123" t="e">
        <f>-IPMT(Input!$D$14/12,$B$4-B270,$B$4,$F$4)</f>
        <v>#NUM!</v>
      </c>
      <c r="F269" s="125" t="e">
        <f t="shared" si="14"/>
        <v>#NUM!</v>
      </c>
    </row>
    <row r="270" spans="1:6" x14ac:dyDescent="0.2">
      <c r="A270" s="13">
        <f t="shared" si="12"/>
        <v>266</v>
      </c>
      <c r="B270" s="13">
        <f t="shared" si="13"/>
        <v>-206</v>
      </c>
      <c r="C270" s="122">
        <f>Input!$D$15</f>
        <v>1116.2844429242596</v>
      </c>
      <c r="D270" s="123" t="e">
        <f>-PPMT(Input!$D$14/12,$B$4-B271,$B$4,$F$4)</f>
        <v>#NUM!</v>
      </c>
      <c r="E270" s="123" t="e">
        <f>-IPMT(Input!$D$14/12,$B$4-B271,$B$4,$F$4)</f>
        <v>#NUM!</v>
      </c>
      <c r="F270" s="125" t="e">
        <f t="shared" si="14"/>
        <v>#NUM!</v>
      </c>
    </row>
    <row r="271" spans="1:6" x14ac:dyDescent="0.2">
      <c r="A271" s="13">
        <f t="shared" si="12"/>
        <v>267</v>
      </c>
      <c r="B271" s="13">
        <f t="shared" si="13"/>
        <v>-207</v>
      </c>
      <c r="C271" s="122">
        <f>Input!$D$15</f>
        <v>1116.2844429242596</v>
      </c>
      <c r="D271" s="123" t="e">
        <f>-PPMT(Input!$D$14/12,$B$4-B272,$B$4,$F$4)</f>
        <v>#NUM!</v>
      </c>
      <c r="E271" s="123" t="e">
        <f>-IPMT(Input!$D$14/12,$B$4-B272,$B$4,$F$4)</f>
        <v>#NUM!</v>
      </c>
      <c r="F271" s="125" t="e">
        <f t="shared" si="14"/>
        <v>#NUM!</v>
      </c>
    </row>
    <row r="272" spans="1:6" x14ac:dyDescent="0.2">
      <c r="A272" s="13">
        <f t="shared" si="12"/>
        <v>268</v>
      </c>
      <c r="B272" s="13">
        <f t="shared" si="13"/>
        <v>-208</v>
      </c>
      <c r="C272" s="122">
        <f>Input!$D$15</f>
        <v>1116.2844429242596</v>
      </c>
      <c r="D272" s="123" t="e">
        <f>-PPMT(Input!$D$14/12,$B$4-B273,$B$4,$F$4)</f>
        <v>#NUM!</v>
      </c>
      <c r="E272" s="123" t="e">
        <f>-IPMT(Input!$D$14/12,$B$4-B273,$B$4,$F$4)</f>
        <v>#NUM!</v>
      </c>
      <c r="F272" s="125" t="e">
        <f t="shared" si="14"/>
        <v>#NUM!</v>
      </c>
    </row>
    <row r="273" spans="1:6" x14ac:dyDescent="0.2">
      <c r="A273" s="13">
        <f t="shared" si="12"/>
        <v>269</v>
      </c>
      <c r="B273" s="13">
        <f t="shared" si="13"/>
        <v>-209</v>
      </c>
      <c r="C273" s="122">
        <f>Input!$D$15</f>
        <v>1116.2844429242596</v>
      </c>
      <c r="D273" s="123" t="e">
        <f>-PPMT(Input!$D$14/12,$B$4-B274,$B$4,$F$4)</f>
        <v>#NUM!</v>
      </c>
      <c r="E273" s="123" t="e">
        <f>-IPMT(Input!$D$14/12,$B$4-B274,$B$4,$F$4)</f>
        <v>#NUM!</v>
      </c>
      <c r="F273" s="125" t="e">
        <f t="shared" si="14"/>
        <v>#NUM!</v>
      </c>
    </row>
    <row r="274" spans="1:6" x14ac:dyDescent="0.2">
      <c r="A274" s="13">
        <f t="shared" si="12"/>
        <v>270</v>
      </c>
      <c r="B274" s="13">
        <f t="shared" si="13"/>
        <v>-210</v>
      </c>
      <c r="C274" s="122">
        <f>Input!$D$15</f>
        <v>1116.2844429242596</v>
      </c>
      <c r="D274" s="123" t="e">
        <f>-PPMT(Input!$D$14/12,$B$4-B275,$B$4,$F$4)</f>
        <v>#NUM!</v>
      </c>
      <c r="E274" s="123" t="e">
        <f>-IPMT(Input!$D$14/12,$B$4-B275,$B$4,$F$4)</f>
        <v>#NUM!</v>
      </c>
      <c r="F274" s="125" t="e">
        <f t="shared" si="14"/>
        <v>#NUM!</v>
      </c>
    </row>
    <row r="275" spans="1:6" x14ac:dyDescent="0.2">
      <c r="A275" s="13">
        <f t="shared" si="12"/>
        <v>271</v>
      </c>
      <c r="B275" s="13">
        <f t="shared" si="13"/>
        <v>-211</v>
      </c>
      <c r="C275" s="122">
        <f>Input!$D$15</f>
        <v>1116.2844429242596</v>
      </c>
      <c r="D275" s="123" t="e">
        <f>-PPMT(Input!$D$14/12,$B$4-B276,$B$4,$F$4)</f>
        <v>#NUM!</v>
      </c>
      <c r="E275" s="123" t="e">
        <f>-IPMT(Input!$D$14/12,$B$4-B276,$B$4,$F$4)</f>
        <v>#NUM!</v>
      </c>
      <c r="F275" s="125" t="e">
        <f t="shared" si="14"/>
        <v>#NUM!</v>
      </c>
    </row>
    <row r="276" spans="1:6" x14ac:dyDescent="0.2">
      <c r="A276" s="13">
        <f t="shared" si="12"/>
        <v>272</v>
      </c>
      <c r="B276" s="13">
        <f t="shared" si="13"/>
        <v>-212</v>
      </c>
      <c r="C276" s="122">
        <f>Input!$D$15</f>
        <v>1116.2844429242596</v>
      </c>
      <c r="D276" s="123" t="e">
        <f>-PPMT(Input!$D$14/12,$B$4-B277,$B$4,$F$4)</f>
        <v>#NUM!</v>
      </c>
      <c r="E276" s="123" t="e">
        <f>-IPMT(Input!$D$14/12,$B$4-B277,$B$4,$F$4)</f>
        <v>#NUM!</v>
      </c>
      <c r="F276" s="125" t="e">
        <f t="shared" si="14"/>
        <v>#NUM!</v>
      </c>
    </row>
    <row r="277" spans="1:6" x14ac:dyDescent="0.2">
      <c r="A277" s="13">
        <f t="shared" si="12"/>
        <v>273</v>
      </c>
      <c r="B277" s="13">
        <f t="shared" si="13"/>
        <v>-213</v>
      </c>
      <c r="C277" s="122">
        <f>Input!$D$15</f>
        <v>1116.2844429242596</v>
      </c>
      <c r="D277" s="123" t="e">
        <f>-PPMT(Input!$D$14/12,$B$4-B278,$B$4,$F$4)</f>
        <v>#NUM!</v>
      </c>
      <c r="E277" s="123" t="e">
        <f>-IPMT(Input!$D$14/12,$B$4-B278,$B$4,$F$4)</f>
        <v>#NUM!</v>
      </c>
      <c r="F277" s="125" t="e">
        <f t="shared" si="14"/>
        <v>#NUM!</v>
      </c>
    </row>
    <row r="278" spans="1:6" x14ac:dyDescent="0.2">
      <c r="A278" s="13">
        <f t="shared" si="12"/>
        <v>274</v>
      </c>
      <c r="B278" s="13">
        <f t="shared" si="13"/>
        <v>-214</v>
      </c>
      <c r="C278" s="122">
        <f>Input!$D$15</f>
        <v>1116.2844429242596</v>
      </c>
      <c r="D278" s="123" t="e">
        <f>-PPMT(Input!$D$14/12,$B$4-B279,$B$4,$F$4)</f>
        <v>#NUM!</v>
      </c>
      <c r="E278" s="123" t="e">
        <f>-IPMT(Input!$D$14/12,$B$4-B279,$B$4,$F$4)</f>
        <v>#NUM!</v>
      </c>
      <c r="F278" s="125" t="e">
        <f t="shared" si="14"/>
        <v>#NUM!</v>
      </c>
    </row>
    <row r="279" spans="1:6" x14ac:dyDescent="0.2">
      <c r="A279" s="13">
        <f t="shared" si="12"/>
        <v>275</v>
      </c>
      <c r="B279" s="13">
        <f t="shared" si="13"/>
        <v>-215</v>
      </c>
      <c r="C279" s="122">
        <f>Input!$D$15</f>
        <v>1116.2844429242596</v>
      </c>
      <c r="D279" s="123" t="e">
        <f>-PPMT(Input!$D$14/12,$B$4-B280,$B$4,$F$4)</f>
        <v>#NUM!</v>
      </c>
      <c r="E279" s="123" t="e">
        <f>-IPMT(Input!$D$14/12,$B$4-B280,$B$4,$F$4)</f>
        <v>#NUM!</v>
      </c>
      <c r="F279" s="125" t="e">
        <f t="shared" si="14"/>
        <v>#NUM!</v>
      </c>
    </row>
    <row r="280" spans="1:6" x14ac:dyDescent="0.2">
      <c r="A280" s="119">
        <f t="shared" si="12"/>
        <v>276</v>
      </c>
      <c r="B280" s="120">
        <f t="shared" si="13"/>
        <v>-216</v>
      </c>
      <c r="C280" s="122">
        <f>Input!$D$15</f>
        <v>1116.2844429242596</v>
      </c>
      <c r="D280" s="123" t="e">
        <f>-PPMT(Input!$D$14/12,$B$4-B281,$B$4,$F$4)</f>
        <v>#NUM!</v>
      </c>
      <c r="E280" s="123" t="e">
        <f>-IPMT(Input!$D$14/12,$B$4-B281,$B$4,$F$4)</f>
        <v>#NUM!</v>
      </c>
      <c r="F280" s="125" t="e">
        <f t="shared" si="14"/>
        <v>#NUM!</v>
      </c>
    </row>
    <row r="281" spans="1:6" x14ac:dyDescent="0.2">
      <c r="A281" s="13">
        <f t="shared" si="12"/>
        <v>277</v>
      </c>
      <c r="B281" s="13">
        <f t="shared" si="13"/>
        <v>-217</v>
      </c>
      <c r="C281" s="122">
        <f>Input!$D$15</f>
        <v>1116.2844429242596</v>
      </c>
      <c r="D281" s="123" t="e">
        <f>-PPMT(Input!$D$14/12,$B$4-B282,$B$4,$F$4)</f>
        <v>#NUM!</v>
      </c>
      <c r="E281" s="123" t="e">
        <f>-IPMT(Input!$D$14/12,$B$4-B282,$B$4,$F$4)</f>
        <v>#NUM!</v>
      </c>
      <c r="F281" s="125" t="e">
        <f t="shared" si="14"/>
        <v>#NUM!</v>
      </c>
    </row>
    <row r="282" spans="1:6" x14ac:dyDescent="0.2">
      <c r="A282" s="13">
        <f t="shared" si="12"/>
        <v>278</v>
      </c>
      <c r="B282" s="13">
        <f t="shared" si="13"/>
        <v>-218</v>
      </c>
      <c r="C282" s="122">
        <f>Input!$D$15</f>
        <v>1116.2844429242596</v>
      </c>
      <c r="D282" s="123" t="e">
        <f>-PPMT(Input!$D$14/12,$B$4-B283,$B$4,$F$4)</f>
        <v>#NUM!</v>
      </c>
      <c r="E282" s="123" t="e">
        <f>-IPMT(Input!$D$14/12,$B$4-B283,$B$4,$F$4)</f>
        <v>#NUM!</v>
      </c>
      <c r="F282" s="125" t="e">
        <f t="shared" si="14"/>
        <v>#NUM!</v>
      </c>
    </row>
    <row r="283" spans="1:6" x14ac:dyDescent="0.2">
      <c r="A283" s="13">
        <f t="shared" si="12"/>
        <v>279</v>
      </c>
      <c r="B283" s="13">
        <f t="shared" si="13"/>
        <v>-219</v>
      </c>
      <c r="C283" s="122">
        <f>Input!$D$15</f>
        <v>1116.2844429242596</v>
      </c>
      <c r="D283" s="123" t="e">
        <f>-PPMT(Input!$D$14/12,$B$4-B284,$B$4,$F$4)</f>
        <v>#NUM!</v>
      </c>
      <c r="E283" s="123" t="e">
        <f>-IPMT(Input!$D$14/12,$B$4-B284,$B$4,$F$4)</f>
        <v>#NUM!</v>
      </c>
      <c r="F283" s="125" t="e">
        <f t="shared" si="14"/>
        <v>#NUM!</v>
      </c>
    </row>
    <row r="284" spans="1:6" x14ac:dyDescent="0.2">
      <c r="A284" s="13">
        <f t="shared" si="12"/>
        <v>280</v>
      </c>
      <c r="B284" s="13">
        <f t="shared" si="13"/>
        <v>-220</v>
      </c>
      <c r="C284" s="122">
        <f>Input!$D$15</f>
        <v>1116.2844429242596</v>
      </c>
      <c r="D284" s="123" t="e">
        <f>-PPMT(Input!$D$14/12,$B$4-B285,$B$4,$F$4)</f>
        <v>#NUM!</v>
      </c>
      <c r="E284" s="123" t="e">
        <f>-IPMT(Input!$D$14/12,$B$4-B285,$B$4,$F$4)</f>
        <v>#NUM!</v>
      </c>
      <c r="F284" s="125" t="e">
        <f t="shared" si="14"/>
        <v>#NUM!</v>
      </c>
    </row>
    <row r="285" spans="1:6" x14ac:dyDescent="0.2">
      <c r="A285" s="13">
        <f t="shared" si="12"/>
        <v>281</v>
      </c>
      <c r="B285" s="13">
        <f t="shared" si="13"/>
        <v>-221</v>
      </c>
      <c r="C285" s="122">
        <f>Input!$D$15</f>
        <v>1116.2844429242596</v>
      </c>
      <c r="D285" s="123" t="e">
        <f>-PPMT(Input!$D$14/12,$B$4-B286,$B$4,$F$4)</f>
        <v>#NUM!</v>
      </c>
      <c r="E285" s="123" t="e">
        <f>-IPMT(Input!$D$14/12,$B$4-B286,$B$4,$F$4)</f>
        <v>#NUM!</v>
      </c>
      <c r="F285" s="125" t="e">
        <f t="shared" si="14"/>
        <v>#NUM!</v>
      </c>
    </row>
    <row r="286" spans="1:6" x14ac:dyDescent="0.2">
      <c r="A286" s="13">
        <f t="shared" si="12"/>
        <v>282</v>
      </c>
      <c r="B286" s="13">
        <f t="shared" si="13"/>
        <v>-222</v>
      </c>
      <c r="C286" s="122">
        <f>Input!$D$15</f>
        <v>1116.2844429242596</v>
      </c>
      <c r="D286" s="123" t="e">
        <f>-PPMT(Input!$D$14/12,$B$4-B287,$B$4,$F$4)</f>
        <v>#NUM!</v>
      </c>
      <c r="E286" s="123" t="e">
        <f>-IPMT(Input!$D$14/12,$B$4-B287,$B$4,$F$4)</f>
        <v>#NUM!</v>
      </c>
      <c r="F286" s="125" t="e">
        <f t="shared" si="14"/>
        <v>#NUM!</v>
      </c>
    </row>
    <row r="287" spans="1:6" x14ac:dyDescent="0.2">
      <c r="A287" s="13">
        <f t="shared" si="12"/>
        <v>283</v>
      </c>
      <c r="B287" s="13">
        <f t="shared" si="13"/>
        <v>-223</v>
      </c>
      <c r="C287" s="122">
        <f>Input!$D$15</f>
        <v>1116.2844429242596</v>
      </c>
      <c r="D287" s="123" t="e">
        <f>-PPMT(Input!$D$14/12,$B$4-B288,$B$4,$F$4)</f>
        <v>#NUM!</v>
      </c>
      <c r="E287" s="123" t="e">
        <f>-IPMT(Input!$D$14/12,$B$4-B288,$B$4,$F$4)</f>
        <v>#NUM!</v>
      </c>
      <c r="F287" s="125" t="e">
        <f t="shared" si="14"/>
        <v>#NUM!</v>
      </c>
    </row>
    <row r="288" spans="1:6" x14ac:dyDescent="0.2">
      <c r="A288" s="13">
        <f t="shared" si="12"/>
        <v>284</v>
      </c>
      <c r="B288" s="13">
        <f t="shared" si="13"/>
        <v>-224</v>
      </c>
      <c r="C288" s="122">
        <f>Input!$D$15</f>
        <v>1116.2844429242596</v>
      </c>
      <c r="D288" s="123" t="e">
        <f>-PPMT(Input!$D$14/12,$B$4-B289,$B$4,$F$4)</f>
        <v>#NUM!</v>
      </c>
      <c r="E288" s="123" t="e">
        <f>-IPMT(Input!$D$14/12,$B$4-B289,$B$4,$F$4)</f>
        <v>#NUM!</v>
      </c>
      <c r="F288" s="125" t="e">
        <f t="shared" si="14"/>
        <v>#NUM!</v>
      </c>
    </row>
    <row r="289" spans="1:6" x14ac:dyDescent="0.2">
      <c r="A289" s="13">
        <f t="shared" si="12"/>
        <v>285</v>
      </c>
      <c r="B289" s="13">
        <f t="shared" si="13"/>
        <v>-225</v>
      </c>
      <c r="C289" s="122">
        <f>Input!$D$15</f>
        <v>1116.2844429242596</v>
      </c>
      <c r="D289" s="123" t="e">
        <f>-PPMT(Input!$D$14/12,$B$4-B290,$B$4,$F$4)</f>
        <v>#NUM!</v>
      </c>
      <c r="E289" s="123" t="e">
        <f>-IPMT(Input!$D$14/12,$B$4-B290,$B$4,$F$4)</f>
        <v>#NUM!</v>
      </c>
      <c r="F289" s="125" t="e">
        <f t="shared" si="14"/>
        <v>#NUM!</v>
      </c>
    </row>
    <row r="290" spans="1:6" x14ac:dyDescent="0.2">
      <c r="A290" s="13">
        <f t="shared" si="12"/>
        <v>286</v>
      </c>
      <c r="B290" s="13">
        <f t="shared" si="13"/>
        <v>-226</v>
      </c>
      <c r="C290" s="122">
        <f>Input!$D$15</f>
        <v>1116.2844429242596</v>
      </c>
      <c r="D290" s="123" t="e">
        <f>-PPMT(Input!$D$14/12,$B$4-B291,$B$4,$F$4)</f>
        <v>#NUM!</v>
      </c>
      <c r="E290" s="123" t="e">
        <f>-IPMT(Input!$D$14/12,$B$4-B291,$B$4,$F$4)</f>
        <v>#NUM!</v>
      </c>
      <c r="F290" s="125" t="e">
        <f t="shared" si="14"/>
        <v>#NUM!</v>
      </c>
    </row>
    <row r="291" spans="1:6" x14ac:dyDescent="0.2">
      <c r="A291" s="13">
        <f t="shared" si="12"/>
        <v>287</v>
      </c>
      <c r="B291" s="13">
        <f t="shared" si="13"/>
        <v>-227</v>
      </c>
      <c r="C291" s="122">
        <f>Input!$D$15</f>
        <v>1116.2844429242596</v>
      </c>
      <c r="D291" s="123" t="e">
        <f>-PPMT(Input!$D$14/12,$B$4-B292,$B$4,$F$4)</f>
        <v>#NUM!</v>
      </c>
      <c r="E291" s="123" t="e">
        <f>-IPMT(Input!$D$14/12,$B$4-B292,$B$4,$F$4)</f>
        <v>#NUM!</v>
      </c>
      <c r="F291" s="125" t="e">
        <f t="shared" si="14"/>
        <v>#NUM!</v>
      </c>
    </row>
    <row r="292" spans="1:6" x14ac:dyDescent="0.2">
      <c r="A292" s="119">
        <f t="shared" si="12"/>
        <v>288</v>
      </c>
      <c r="B292" s="120">
        <f t="shared" si="13"/>
        <v>-228</v>
      </c>
      <c r="C292" s="122">
        <f>Input!$D$15</f>
        <v>1116.2844429242596</v>
      </c>
      <c r="D292" s="123" t="e">
        <f>-PPMT(Input!$D$14/12,$B$4-B293,$B$4,$F$4)</f>
        <v>#NUM!</v>
      </c>
      <c r="E292" s="123" t="e">
        <f>-IPMT(Input!$D$14/12,$B$4-B293,$B$4,$F$4)</f>
        <v>#NUM!</v>
      </c>
      <c r="F292" s="125" t="e">
        <f t="shared" si="14"/>
        <v>#NUM!</v>
      </c>
    </row>
    <row r="293" spans="1:6" x14ac:dyDescent="0.2">
      <c r="A293" s="13">
        <f t="shared" si="12"/>
        <v>289</v>
      </c>
      <c r="B293" s="13">
        <f t="shared" si="13"/>
        <v>-229</v>
      </c>
      <c r="C293" s="122">
        <f>Input!$D$15</f>
        <v>1116.2844429242596</v>
      </c>
      <c r="D293" s="123" t="e">
        <f>-PPMT(Input!$D$14/12,$B$4-B294,$B$4,$F$4)</f>
        <v>#NUM!</v>
      </c>
      <c r="E293" s="123" t="e">
        <f>-IPMT(Input!$D$14/12,$B$4-B294,$B$4,$F$4)</f>
        <v>#NUM!</v>
      </c>
      <c r="F293" s="125" t="e">
        <f t="shared" si="14"/>
        <v>#NUM!</v>
      </c>
    </row>
    <row r="294" spans="1:6" x14ac:dyDescent="0.2">
      <c r="A294" s="13">
        <f t="shared" si="12"/>
        <v>290</v>
      </c>
      <c r="B294" s="13">
        <f t="shared" si="13"/>
        <v>-230</v>
      </c>
      <c r="C294" s="122">
        <f>Input!$D$15</f>
        <v>1116.2844429242596</v>
      </c>
      <c r="D294" s="123" t="e">
        <f>-PPMT(Input!$D$14/12,$B$4-B295,$B$4,$F$4)</f>
        <v>#NUM!</v>
      </c>
      <c r="E294" s="123" t="e">
        <f>-IPMT(Input!$D$14/12,$B$4-B295,$B$4,$F$4)</f>
        <v>#NUM!</v>
      </c>
      <c r="F294" s="125" t="e">
        <f t="shared" si="14"/>
        <v>#NUM!</v>
      </c>
    </row>
    <row r="295" spans="1:6" x14ac:dyDescent="0.2">
      <c r="A295" s="13">
        <f t="shared" si="12"/>
        <v>291</v>
      </c>
      <c r="B295" s="13">
        <f t="shared" si="13"/>
        <v>-231</v>
      </c>
      <c r="C295" s="122">
        <f>Input!$D$15</f>
        <v>1116.2844429242596</v>
      </c>
      <c r="D295" s="123" t="e">
        <f>-PPMT(Input!$D$14/12,$B$4-B296,$B$4,$F$4)</f>
        <v>#NUM!</v>
      </c>
      <c r="E295" s="123" t="e">
        <f>-IPMT(Input!$D$14/12,$B$4-B296,$B$4,$F$4)</f>
        <v>#NUM!</v>
      </c>
      <c r="F295" s="125" t="e">
        <f t="shared" si="14"/>
        <v>#NUM!</v>
      </c>
    </row>
    <row r="296" spans="1:6" x14ac:dyDescent="0.2">
      <c r="A296" s="13">
        <f t="shared" si="12"/>
        <v>292</v>
      </c>
      <c r="B296" s="13">
        <f t="shared" si="13"/>
        <v>-232</v>
      </c>
      <c r="C296" s="122">
        <f>Input!$D$15</f>
        <v>1116.2844429242596</v>
      </c>
      <c r="D296" s="123" t="e">
        <f>-PPMT(Input!$D$14/12,$B$4-B297,$B$4,$F$4)</f>
        <v>#NUM!</v>
      </c>
      <c r="E296" s="123" t="e">
        <f>-IPMT(Input!$D$14/12,$B$4-B297,$B$4,$F$4)</f>
        <v>#NUM!</v>
      </c>
      <c r="F296" s="125" t="e">
        <f t="shared" si="14"/>
        <v>#NUM!</v>
      </c>
    </row>
    <row r="297" spans="1:6" x14ac:dyDescent="0.2">
      <c r="A297" s="13">
        <f t="shared" si="12"/>
        <v>293</v>
      </c>
      <c r="B297" s="13">
        <f t="shared" si="13"/>
        <v>-233</v>
      </c>
      <c r="C297" s="122">
        <f>Input!$D$15</f>
        <v>1116.2844429242596</v>
      </c>
      <c r="D297" s="123" t="e">
        <f>-PPMT(Input!$D$14/12,$B$4-B298,$B$4,$F$4)</f>
        <v>#NUM!</v>
      </c>
      <c r="E297" s="123" t="e">
        <f>-IPMT(Input!$D$14/12,$B$4-B298,$B$4,$F$4)</f>
        <v>#NUM!</v>
      </c>
      <c r="F297" s="125" t="e">
        <f t="shared" si="14"/>
        <v>#NUM!</v>
      </c>
    </row>
    <row r="298" spans="1:6" x14ac:dyDescent="0.2">
      <c r="A298" s="13">
        <f t="shared" si="12"/>
        <v>294</v>
      </c>
      <c r="B298" s="13">
        <f t="shared" si="13"/>
        <v>-234</v>
      </c>
      <c r="C298" s="122">
        <f>Input!$D$15</f>
        <v>1116.2844429242596</v>
      </c>
      <c r="D298" s="123" t="e">
        <f>-PPMT(Input!$D$14/12,$B$4-B299,$B$4,$F$4)</f>
        <v>#NUM!</v>
      </c>
      <c r="E298" s="123" t="e">
        <f>-IPMT(Input!$D$14/12,$B$4-B299,$B$4,$F$4)</f>
        <v>#NUM!</v>
      </c>
      <c r="F298" s="125" t="e">
        <f t="shared" si="14"/>
        <v>#NUM!</v>
      </c>
    </row>
    <row r="299" spans="1:6" x14ac:dyDescent="0.2">
      <c r="A299" s="13">
        <f t="shared" si="12"/>
        <v>295</v>
      </c>
      <c r="B299" s="13">
        <f t="shared" si="13"/>
        <v>-235</v>
      </c>
      <c r="C299" s="122">
        <f>Input!$D$15</f>
        <v>1116.2844429242596</v>
      </c>
      <c r="D299" s="123" t="e">
        <f>-PPMT(Input!$D$14/12,$B$4-B300,$B$4,$F$4)</f>
        <v>#NUM!</v>
      </c>
      <c r="E299" s="123" t="e">
        <f>-IPMT(Input!$D$14/12,$B$4-B300,$B$4,$F$4)</f>
        <v>#NUM!</v>
      </c>
      <c r="F299" s="125" t="e">
        <f t="shared" si="14"/>
        <v>#NUM!</v>
      </c>
    </row>
    <row r="300" spans="1:6" x14ac:dyDescent="0.2">
      <c r="A300" s="13">
        <f t="shared" si="12"/>
        <v>296</v>
      </c>
      <c r="B300" s="13">
        <f t="shared" si="13"/>
        <v>-236</v>
      </c>
      <c r="C300" s="122">
        <f>Input!$D$15</f>
        <v>1116.2844429242596</v>
      </c>
      <c r="D300" s="123" t="e">
        <f>-PPMT(Input!$D$14/12,$B$4-B301,$B$4,$F$4)</f>
        <v>#NUM!</v>
      </c>
      <c r="E300" s="123" t="e">
        <f>-IPMT(Input!$D$14/12,$B$4-B301,$B$4,$F$4)</f>
        <v>#NUM!</v>
      </c>
      <c r="F300" s="125" t="e">
        <f t="shared" si="14"/>
        <v>#NUM!</v>
      </c>
    </row>
    <row r="301" spans="1:6" x14ac:dyDescent="0.2">
      <c r="A301" s="13">
        <f t="shared" si="12"/>
        <v>297</v>
      </c>
      <c r="B301" s="13">
        <f t="shared" si="13"/>
        <v>-237</v>
      </c>
      <c r="C301" s="122">
        <f>Input!$D$15</f>
        <v>1116.2844429242596</v>
      </c>
      <c r="D301" s="123" t="e">
        <f>-PPMT(Input!$D$14/12,$B$4-B302,$B$4,$F$4)</f>
        <v>#NUM!</v>
      </c>
      <c r="E301" s="123" t="e">
        <f>-IPMT(Input!$D$14/12,$B$4-B302,$B$4,$F$4)</f>
        <v>#NUM!</v>
      </c>
      <c r="F301" s="125" t="e">
        <f t="shared" si="14"/>
        <v>#NUM!</v>
      </c>
    </row>
    <row r="302" spans="1:6" x14ac:dyDescent="0.2">
      <c r="A302" s="13">
        <f t="shared" si="12"/>
        <v>298</v>
      </c>
      <c r="B302" s="13">
        <f t="shared" si="13"/>
        <v>-238</v>
      </c>
      <c r="C302" s="122">
        <f>Input!$D$15</f>
        <v>1116.2844429242596</v>
      </c>
      <c r="D302" s="123" t="e">
        <f>-PPMT(Input!$D$14/12,$B$4-B303,$B$4,$F$4)</f>
        <v>#NUM!</v>
      </c>
      <c r="E302" s="123" t="e">
        <f>-IPMT(Input!$D$14/12,$B$4-B303,$B$4,$F$4)</f>
        <v>#NUM!</v>
      </c>
      <c r="F302" s="125" t="e">
        <f t="shared" si="14"/>
        <v>#NUM!</v>
      </c>
    </row>
    <row r="303" spans="1:6" x14ac:dyDescent="0.2">
      <c r="A303" s="13">
        <f t="shared" si="12"/>
        <v>299</v>
      </c>
      <c r="B303" s="13">
        <f t="shared" si="13"/>
        <v>-239</v>
      </c>
      <c r="C303" s="122">
        <f>Input!$D$15</f>
        <v>1116.2844429242596</v>
      </c>
      <c r="D303" s="123" t="e">
        <f>-PPMT(Input!$D$14/12,$B$4-B304,$B$4,$F$4)</f>
        <v>#NUM!</v>
      </c>
      <c r="E303" s="123" t="e">
        <f>-IPMT(Input!$D$14/12,$B$4-B304,$B$4,$F$4)</f>
        <v>#NUM!</v>
      </c>
      <c r="F303" s="125" t="e">
        <f t="shared" si="14"/>
        <v>#NUM!</v>
      </c>
    </row>
    <row r="304" spans="1:6" x14ac:dyDescent="0.2">
      <c r="A304" s="119">
        <f t="shared" si="12"/>
        <v>300</v>
      </c>
      <c r="B304" s="120">
        <f t="shared" si="13"/>
        <v>-240</v>
      </c>
      <c r="C304" s="122">
        <f>Input!$D$15</f>
        <v>1116.2844429242596</v>
      </c>
      <c r="D304" s="123" t="e">
        <f>-PPMT(Input!$D$14/12,$B$4-B305,$B$4,$F$4)</f>
        <v>#NUM!</v>
      </c>
      <c r="E304" s="123" t="e">
        <f>-IPMT(Input!$D$14/12,$B$4-B305,$B$4,$F$4)</f>
        <v>#NUM!</v>
      </c>
      <c r="F304" s="125" t="e">
        <f t="shared" si="14"/>
        <v>#NUM!</v>
      </c>
    </row>
    <row r="305" spans="1:6" x14ac:dyDescent="0.2">
      <c r="A305" s="13">
        <f t="shared" si="12"/>
        <v>301</v>
      </c>
      <c r="B305" s="13">
        <f t="shared" si="13"/>
        <v>-241</v>
      </c>
      <c r="C305" s="122">
        <f>Input!$D$15</f>
        <v>1116.2844429242596</v>
      </c>
      <c r="D305" s="123" t="e">
        <f>-PPMT(Input!$D$14/12,$B$4-B306,$B$4,$F$4)</f>
        <v>#NUM!</v>
      </c>
      <c r="E305" s="123" t="e">
        <f>-IPMT(Input!$D$14/12,$B$4-B306,$B$4,$F$4)</f>
        <v>#NUM!</v>
      </c>
      <c r="F305" s="125" t="e">
        <f t="shared" si="14"/>
        <v>#NUM!</v>
      </c>
    </row>
    <row r="306" spans="1:6" x14ac:dyDescent="0.2">
      <c r="A306" s="13">
        <f t="shared" si="12"/>
        <v>302</v>
      </c>
      <c r="B306" s="13">
        <f t="shared" si="13"/>
        <v>-242</v>
      </c>
      <c r="C306" s="122">
        <f>Input!$D$15</f>
        <v>1116.2844429242596</v>
      </c>
      <c r="D306" s="123" t="e">
        <f>-PPMT(Input!$D$14/12,$B$4-B307,$B$4,$F$4)</f>
        <v>#NUM!</v>
      </c>
      <c r="E306" s="123" t="e">
        <f>-IPMT(Input!$D$14/12,$B$4-B307,$B$4,$F$4)</f>
        <v>#NUM!</v>
      </c>
      <c r="F306" s="125" t="e">
        <f t="shared" si="14"/>
        <v>#NUM!</v>
      </c>
    </row>
    <row r="307" spans="1:6" x14ac:dyDescent="0.2">
      <c r="A307" s="13">
        <f t="shared" si="12"/>
        <v>303</v>
      </c>
      <c r="B307" s="13">
        <f t="shared" si="13"/>
        <v>-243</v>
      </c>
      <c r="C307" s="122">
        <f>Input!$D$15</f>
        <v>1116.2844429242596</v>
      </c>
      <c r="D307" s="123" t="e">
        <f>-PPMT(Input!$D$14/12,$B$4-B308,$B$4,$F$4)</f>
        <v>#NUM!</v>
      </c>
      <c r="E307" s="123" t="e">
        <f>-IPMT(Input!$D$14/12,$B$4-B308,$B$4,$F$4)</f>
        <v>#NUM!</v>
      </c>
      <c r="F307" s="125" t="e">
        <f t="shared" si="14"/>
        <v>#NUM!</v>
      </c>
    </row>
    <row r="308" spans="1:6" x14ac:dyDescent="0.2">
      <c r="A308" s="13">
        <f t="shared" si="12"/>
        <v>304</v>
      </c>
      <c r="B308" s="13">
        <f t="shared" si="13"/>
        <v>-244</v>
      </c>
      <c r="C308" s="122">
        <f>Input!$D$15</f>
        <v>1116.2844429242596</v>
      </c>
      <c r="D308" s="123" t="e">
        <f>-PPMT(Input!$D$14/12,$B$4-B309,$B$4,$F$4)</f>
        <v>#NUM!</v>
      </c>
      <c r="E308" s="123" t="e">
        <f>-IPMT(Input!$D$14/12,$B$4-B309,$B$4,$F$4)</f>
        <v>#NUM!</v>
      </c>
      <c r="F308" s="125" t="e">
        <f t="shared" si="14"/>
        <v>#NUM!</v>
      </c>
    </row>
    <row r="309" spans="1:6" x14ac:dyDescent="0.2">
      <c r="A309" s="13">
        <f t="shared" si="12"/>
        <v>305</v>
      </c>
      <c r="B309" s="13">
        <f t="shared" si="13"/>
        <v>-245</v>
      </c>
      <c r="C309" s="122">
        <f>Input!$D$15</f>
        <v>1116.2844429242596</v>
      </c>
      <c r="D309" s="123" t="e">
        <f>-PPMT(Input!$D$14/12,$B$4-B310,$B$4,$F$4)</f>
        <v>#NUM!</v>
      </c>
      <c r="E309" s="123" t="e">
        <f>-IPMT(Input!$D$14/12,$B$4-B310,$B$4,$F$4)</f>
        <v>#NUM!</v>
      </c>
      <c r="F309" s="125" t="e">
        <f t="shared" si="14"/>
        <v>#NUM!</v>
      </c>
    </row>
    <row r="310" spans="1:6" x14ac:dyDescent="0.2">
      <c r="A310" s="13">
        <f t="shared" si="12"/>
        <v>306</v>
      </c>
      <c r="B310" s="13">
        <f t="shared" si="13"/>
        <v>-246</v>
      </c>
      <c r="C310" s="122">
        <f>Input!$D$15</f>
        <v>1116.2844429242596</v>
      </c>
      <c r="D310" s="123" t="e">
        <f>-PPMT(Input!$D$14/12,$B$4-B311,$B$4,$F$4)</f>
        <v>#NUM!</v>
      </c>
      <c r="E310" s="123" t="e">
        <f>-IPMT(Input!$D$14/12,$B$4-B311,$B$4,$F$4)</f>
        <v>#NUM!</v>
      </c>
      <c r="F310" s="125" t="e">
        <f t="shared" si="14"/>
        <v>#NUM!</v>
      </c>
    </row>
    <row r="311" spans="1:6" x14ac:dyDescent="0.2">
      <c r="A311" s="13">
        <f t="shared" si="12"/>
        <v>307</v>
      </c>
      <c r="B311" s="13">
        <f t="shared" si="13"/>
        <v>-247</v>
      </c>
      <c r="C311" s="122">
        <f>Input!$D$15</f>
        <v>1116.2844429242596</v>
      </c>
      <c r="D311" s="123" t="e">
        <f>-PPMT(Input!$D$14/12,$B$4-B312,$B$4,$F$4)</f>
        <v>#NUM!</v>
      </c>
      <c r="E311" s="123" t="e">
        <f>-IPMT(Input!$D$14/12,$B$4-B312,$B$4,$F$4)</f>
        <v>#NUM!</v>
      </c>
      <c r="F311" s="125" t="e">
        <f t="shared" si="14"/>
        <v>#NUM!</v>
      </c>
    </row>
    <row r="312" spans="1:6" x14ac:dyDescent="0.2">
      <c r="A312" s="13">
        <f t="shared" si="12"/>
        <v>308</v>
      </c>
      <c r="B312" s="13">
        <f t="shared" si="13"/>
        <v>-248</v>
      </c>
      <c r="C312" s="122">
        <f>Input!$D$15</f>
        <v>1116.2844429242596</v>
      </c>
      <c r="D312" s="123" t="e">
        <f>-PPMT(Input!$D$14/12,$B$4-B313,$B$4,$F$4)</f>
        <v>#NUM!</v>
      </c>
      <c r="E312" s="123" t="e">
        <f>-IPMT(Input!$D$14/12,$B$4-B313,$B$4,$F$4)</f>
        <v>#NUM!</v>
      </c>
      <c r="F312" s="125" t="e">
        <f t="shared" si="14"/>
        <v>#NUM!</v>
      </c>
    </row>
    <row r="313" spans="1:6" x14ac:dyDescent="0.2">
      <c r="A313" s="13">
        <f t="shared" si="12"/>
        <v>309</v>
      </c>
      <c r="B313" s="13">
        <f t="shared" si="13"/>
        <v>-249</v>
      </c>
      <c r="C313" s="122">
        <f>Input!$D$15</f>
        <v>1116.2844429242596</v>
      </c>
      <c r="D313" s="123" t="e">
        <f>-PPMT(Input!$D$14/12,$B$4-B314,$B$4,$F$4)</f>
        <v>#NUM!</v>
      </c>
      <c r="E313" s="123" t="e">
        <f>-IPMT(Input!$D$14/12,$B$4-B314,$B$4,$F$4)</f>
        <v>#NUM!</v>
      </c>
      <c r="F313" s="125" t="e">
        <f t="shared" si="14"/>
        <v>#NUM!</v>
      </c>
    </row>
    <row r="314" spans="1:6" x14ac:dyDescent="0.2">
      <c r="A314" s="13">
        <f t="shared" si="12"/>
        <v>310</v>
      </c>
      <c r="B314" s="13">
        <f t="shared" si="13"/>
        <v>-250</v>
      </c>
      <c r="C314" s="122">
        <f>Input!$D$15</f>
        <v>1116.2844429242596</v>
      </c>
      <c r="D314" s="123" t="e">
        <f>-PPMT(Input!$D$14/12,$B$4-B315,$B$4,$F$4)</f>
        <v>#NUM!</v>
      </c>
      <c r="E314" s="123" t="e">
        <f>-IPMT(Input!$D$14/12,$B$4-B315,$B$4,$F$4)</f>
        <v>#NUM!</v>
      </c>
      <c r="F314" s="125" t="e">
        <f t="shared" si="14"/>
        <v>#NUM!</v>
      </c>
    </row>
    <row r="315" spans="1:6" x14ac:dyDescent="0.2">
      <c r="A315" s="13">
        <f t="shared" si="12"/>
        <v>311</v>
      </c>
      <c r="B315" s="13">
        <f t="shared" si="13"/>
        <v>-251</v>
      </c>
      <c r="C315" s="122">
        <f>Input!$D$15</f>
        <v>1116.2844429242596</v>
      </c>
      <c r="D315" s="123" t="e">
        <f>-PPMT(Input!$D$14/12,$B$4-B316,$B$4,$F$4)</f>
        <v>#NUM!</v>
      </c>
      <c r="E315" s="123" t="e">
        <f>-IPMT(Input!$D$14/12,$B$4-B316,$B$4,$F$4)</f>
        <v>#NUM!</v>
      </c>
      <c r="F315" s="125" t="e">
        <f t="shared" si="14"/>
        <v>#NUM!</v>
      </c>
    </row>
    <row r="316" spans="1:6" x14ac:dyDescent="0.2">
      <c r="A316" s="119">
        <f t="shared" si="12"/>
        <v>312</v>
      </c>
      <c r="B316" s="120">
        <f t="shared" si="13"/>
        <v>-252</v>
      </c>
      <c r="C316" s="122">
        <f>Input!$D$15</f>
        <v>1116.2844429242596</v>
      </c>
      <c r="D316" s="123" t="e">
        <f>-PPMT(Input!$D$14/12,$B$4-B317,$B$4,$F$4)</f>
        <v>#NUM!</v>
      </c>
      <c r="E316" s="123" t="e">
        <f>-IPMT(Input!$D$14/12,$B$4-B317,$B$4,$F$4)</f>
        <v>#NUM!</v>
      </c>
      <c r="F316" s="125" t="e">
        <f t="shared" si="14"/>
        <v>#NUM!</v>
      </c>
    </row>
    <row r="317" spans="1:6" x14ac:dyDescent="0.2">
      <c r="A317" s="13">
        <f t="shared" si="12"/>
        <v>313</v>
      </c>
      <c r="B317" s="13">
        <f t="shared" si="13"/>
        <v>-253</v>
      </c>
      <c r="C317" s="122">
        <f>Input!$D$15</f>
        <v>1116.2844429242596</v>
      </c>
      <c r="D317" s="123" t="e">
        <f>-PPMT(Input!$D$14/12,$B$4-B318,$B$4,$F$4)</f>
        <v>#NUM!</v>
      </c>
      <c r="E317" s="123" t="e">
        <f>-IPMT(Input!$D$14/12,$B$4-B318,$B$4,$F$4)</f>
        <v>#NUM!</v>
      </c>
      <c r="F317" s="125" t="e">
        <f t="shared" si="14"/>
        <v>#NUM!</v>
      </c>
    </row>
    <row r="318" spans="1:6" x14ac:dyDescent="0.2">
      <c r="A318" s="13">
        <f t="shared" si="12"/>
        <v>314</v>
      </c>
      <c r="B318" s="13">
        <f t="shared" si="13"/>
        <v>-254</v>
      </c>
      <c r="C318" s="122">
        <f>Input!$D$15</f>
        <v>1116.2844429242596</v>
      </c>
      <c r="D318" s="123" t="e">
        <f>-PPMT(Input!$D$14/12,$B$4-B319,$B$4,$F$4)</f>
        <v>#NUM!</v>
      </c>
      <c r="E318" s="123" t="e">
        <f>-IPMT(Input!$D$14/12,$B$4-B319,$B$4,$F$4)</f>
        <v>#NUM!</v>
      </c>
      <c r="F318" s="125" t="e">
        <f t="shared" si="14"/>
        <v>#NUM!</v>
      </c>
    </row>
    <row r="319" spans="1:6" x14ac:dyDescent="0.2">
      <c r="A319" s="13">
        <f t="shared" si="12"/>
        <v>315</v>
      </c>
      <c r="B319" s="13">
        <f t="shared" si="13"/>
        <v>-255</v>
      </c>
      <c r="C319" s="122">
        <f>Input!$D$15</f>
        <v>1116.2844429242596</v>
      </c>
      <c r="D319" s="123" t="e">
        <f>-PPMT(Input!$D$14/12,$B$4-B320,$B$4,$F$4)</f>
        <v>#NUM!</v>
      </c>
      <c r="E319" s="123" t="e">
        <f>-IPMT(Input!$D$14/12,$B$4-B320,$B$4,$F$4)</f>
        <v>#NUM!</v>
      </c>
      <c r="F319" s="125" t="e">
        <f t="shared" si="14"/>
        <v>#NUM!</v>
      </c>
    </row>
    <row r="320" spans="1:6" x14ac:dyDescent="0.2">
      <c r="A320" s="13">
        <f t="shared" si="12"/>
        <v>316</v>
      </c>
      <c r="B320" s="13">
        <f t="shared" si="13"/>
        <v>-256</v>
      </c>
      <c r="C320" s="122">
        <f>Input!$D$15</f>
        <v>1116.2844429242596</v>
      </c>
      <c r="D320" s="123" t="e">
        <f>-PPMT(Input!$D$14/12,$B$4-B321,$B$4,$F$4)</f>
        <v>#NUM!</v>
      </c>
      <c r="E320" s="123" t="e">
        <f>-IPMT(Input!$D$14/12,$B$4-B321,$B$4,$F$4)</f>
        <v>#NUM!</v>
      </c>
      <c r="F320" s="125" t="e">
        <f t="shared" si="14"/>
        <v>#NUM!</v>
      </c>
    </row>
    <row r="321" spans="1:6" x14ac:dyDescent="0.2">
      <c r="A321" s="13">
        <f t="shared" si="12"/>
        <v>317</v>
      </c>
      <c r="B321" s="13">
        <f t="shared" si="13"/>
        <v>-257</v>
      </c>
      <c r="C321" s="122">
        <f>Input!$D$15</f>
        <v>1116.2844429242596</v>
      </c>
      <c r="D321" s="123" t="e">
        <f>-PPMT(Input!$D$14/12,$B$4-B322,$B$4,$F$4)</f>
        <v>#NUM!</v>
      </c>
      <c r="E321" s="123" t="e">
        <f>-IPMT(Input!$D$14/12,$B$4-B322,$B$4,$F$4)</f>
        <v>#NUM!</v>
      </c>
      <c r="F321" s="125" t="e">
        <f t="shared" si="14"/>
        <v>#NUM!</v>
      </c>
    </row>
    <row r="322" spans="1:6" x14ac:dyDescent="0.2">
      <c r="A322" s="13">
        <f t="shared" si="12"/>
        <v>318</v>
      </c>
      <c r="B322" s="13">
        <f t="shared" si="13"/>
        <v>-258</v>
      </c>
      <c r="C322" s="122">
        <f>Input!$D$15</f>
        <v>1116.2844429242596</v>
      </c>
      <c r="D322" s="123" t="e">
        <f>-PPMT(Input!$D$14/12,$B$4-B323,$B$4,$F$4)</f>
        <v>#NUM!</v>
      </c>
      <c r="E322" s="123" t="e">
        <f>-IPMT(Input!$D$14/12,$B$4-B323,$B$4,$F$4)</f>
        <v>#NUM!</v>
      </c>
      <c r="F322" s="125" t="e">
        <f t="shared" si="14"/>
        <v>#NUM!</v>
      </c>
    </row>
    <row r="323" spans="1:6" x14ac:dyDescent="0.2">
      <c r="A323" s="13">
        <f t="shared" si="12"/>
        <v>319</v>
      </c>
      <c r="B323" s="13">
        <f t="shared" si="13"/>
        <v>-259</v>
      </c>
      <c r="C323" s="122">
        <f>Input!$D$15</f>
        <v>1116.2844429242596</v>
      </c>
      <c r="D323" s="123" t="e">
        <f>-PPMT(Input!$D$14/12,$B$4-B324,$B$4,$F$4)</f>
        <v>#NUM!</v>
      </c>
      <c r="E323" s="123" t="e">
        <f>-IPMT(Input!$D$14/12,$B$4-B324,$B$4,$F$4)</f>
        <v>#NUM!</v>
      </c>
      <c r="F323" s="125" t="e">
        <f t="shared" si="14"/>
        <v>#NUM!</v>
      </c>
    </row>
    <row r="324" spans="1:6" x14ac:dyDescent="0.2">
      <c r="A324" s="13">
        <f t="shared" si="12"/>
        <v>320</v>
      </c>
      <c r="B324" s="13">
        <f t="shared" si="13"/>
        <v>-260</v>
      </c>
      <c r="C324" s="122">
        <f>Input!$D$15</f>
        <v>1116.2844429242596</v>
      </c>
      <c r="D324" s="123" t="e">
        <f>-PPMT(Input!$D$14/12,$B$4-B325,$B$4,$F$4)</f>
        <v>#NUM!</v>
      </c>
      <c r="E324" s="123" t="e">
        <f>-IPMT(Input!$D$14/12,$B$4-B325,$B$4,$F$4)</f>
        <v>#NUM!</v>
      </c>
      <c r="F324" s="125" t="e">
        <f t="shared" si="14"/>
        <v>#NUM!</v>
      </c>
    </row>
    <row r="325" spans="1:6" x14ac:dyDescent="0.2">
      <c r="A325" s="13">
        <f t="shared" ref="A325:A359" si="15">$B$4-B325</f>
        <v>321</v>
      </c>
      <c r="B325" s="13">
        <f t="shared" ref="B325:B359" si="16">B324-1</f>
        <v>-261</v>
      </c>
      <c r="C325" s="122">
        <f>Input!$D$15</f>
        <v>1116.2844429242596</v>
      </c>
      <c r="D325" s="123" t="e">
        <f>-PPMT(Input!$D$14/12,$B$4-B326,$B$4,$F$4)</f>
        <v>#NUM!</v>
      </c>
      <c r="E325" s="123" t="e">
        <f>-IPMT(Input!$D$14/12,$B$4-B326,$B$4,$F$4)</f>
        <v>#NUM!</v>
      </c>
      <c r="F325" s="125" t="e">
        <f t="shared" ref="F325:F364" si="17">F324-D324</f>
        <v>#NUM!</v>
      </c>
    </row>
    <row r="326" spans="1:6" x14ac:dyDescent="0.2">
      <c r="A326" s="13">
        <f t="shared" si="15"/>
        <v>322</v>
      </c>
      <c r="B326" s="13">
        <f t="shared" si="16"/>
        <v>-262</v>
      </c>
      <c r="C326" s="122">
        <f>Input!$D$15</f>
        <v>1116.2844429242596</v>
      </c>
      <c r="D326" s="123" t="e">
        <f>-PPMT(Input!$D$14/12,$B$4-B327,$B$4,$F$4)</f>
        <v>#NUM!</v>
      </c>
      <c r="E326" s="123" t="e">
        <f>-IPMT(Input!$D$14/12,$B$4-B327,$B$4,$F$4)</f>
        <v>#NUM!</v>
      </c>
      <c r="F326" s="125" t="e">
        <f t="shared" si="17"/>
        <v>#NUM!</v>
      </c>
    </row>
    <row r="327" spans="1:6" x14ac:dyDescent="0.2">
      <c r="A327" s="13">
        <f t="shared" si="15"/>
        <v>323</v>
      </c>
      <c r="B327" s="13">
        <f t="shared" si="16"/>
        <v>-263</v>
      </c>
      <c r="C327" s="122">
        <f>Input!$D$15</f>
        <v>1116.2844429242596</v>
      </c>
      <c r="D327" s="123" t="e">
        <f>-PPMT(Input!$D$14/12,$B$4-B328,$B$4,$F$4)</f>
        <v>#NUM!</v>
      </c>
      <c r="E327" s="123" t="e">
        <f>-IPMT(Input!$D$14/12,$B$4-B328,$B$4,$F$4)</f>
        <v>#NUM!</v>
      </c>
      <c r="F327" s="125" t="e">
        <f t="shared" si="17"/>
        <v>#NUM!</v>
      </c>
    </row>
    <row r="328" spans="1:6" x14ac:dyDescent="0.2">
      <c r="A328" s="119">
        <f t="shared" si="15"/>
        <v>324</v>
      </c>
      <c r="B328" s="120">
        <f t="shared" si="16"/>
        <v>-264</v>
      </c>
      <c r="C328" s="122">
        <f>Input!$D$15</f>
        <v>1116.2844429242596</v>
      </c>
      <c r="D328" s="123" t="e">
        <f>-PPMT(Input!$D$14/12,$B$4-B329,$B$4,$F$4)</f>
        <v>#NUM!</v>
      </c>
      <c r="E328" s="123" t="e">
        <f>-IPMT(Input!$D$14/12,$B$4-B329,$B$4,$F$4)</f>
        <v>#NUM!</v>
      </c>
      <c r="F328" s="125" t="e">
        <f t="shared" si="17"/>
        <v>#NUM!</v>
      </c>
    </row>
    <row r="329" spans="1:6" x14ac:dyDescent="0.2">
      <c r="A329" s="13">
        <f t="shared" si="15"/>
        <v>325</v>
      </c>
      <c r="B329" s="13">
        <f t="shared" si="16"/>
        <v>-265</v>
      </c>
      <c r="C329" s="122">
        <f>Input!$D$15</f>
        <v>1116.2844429242596</v>
      </c>
      <c r="D329" s="123" t="e">
        <f>-PPMT(Input!$D$14/12,$B$4-B330,$B$4,$F$4)</f>
        <v>#NUM!</v>
      </c>
      <c r="E329" s="123" t="e">
        <f>-IPMT(Input!$D$14/12,$B$4-B330,$B$4,$F$4)</f>
        <v>#NUM!</v>
      </c>
      <c r="F329" s="125" t="e">
        <f t="shared" si="17"/>
        <v>#NUM!</v>
      </c>
    </row>
    <row r="330" spans="1:6" x14ac:dyDescent="0.2">
      <c r="A330" s="13">
        <f t="shared" si="15"/>
        <v>326</v>
      </c>
      <c r="B330" s="13">
        <f t="shared" si="16"/>
        <v>-266</v>
      </c>
      <c r="C330" s="122">
        <f>Input!$D$15</f>
        <v>1116.2844429242596</v>
      </c>
      <c r="D330" s="123" t="e">
        <f>-PPMT(Input!$D$14/12,$B$4-B331,$B$4,$F$4)</f>
        <v>#NUM!</v>
      </c>
      <c r="E330" s="123" t="e">
        <f>-IPMT(Input!$D$14/12,$B$4-B331,$B$4,$F$4)</f>
        <v>#NUM!</v>
      </c>
      <c r="F330" s="125" t="e">
        <f t="shared" si="17"/>
        <v>#NUM!</v>
      </c>
    </row>
    <row r="331" spans="1:6" x14ac:dyDescent="0.2">
      <c r="A331" s="13">
        <f t="shared" si="15"/>
        <v>327</v>
      </c>
      <c r="B331" s="13">
        <f t="shared" si="16"/>
        <v>-267</v>
      </c>
      <c r="C331" s="122">
        <f>Input!$D$15</f>
        <v>1116.2844429242596</v>
      </c>
      <c r="D331" s="123" t="e">
        <f>-PPMT(Input!$D$14/12,$B$4-B332,$B$4,$F$4)</f>
        <v>#NUM!</v>
      </c>
      <c r="E331" s="123" t="e">
        <f>-IPMT(Input!$D$14/12,$B$4-B332,$B$4,$F$4)</f>
        <v>#NUM!</v>
      </c>
      <c r="F331" s="125" t="e">
        <f t="shared" si="17"/>
        <v>#NUM!</v>
      </c>
    </row>
    <row r="332" spans="1:6" x14ac:dyDescent="0.2">
      <c r="A332" s="13">
        <f t="shared" si="15"/>
        <v>328</v>
      </c>
      <c r="B332" s="13">
        <f t="shared" si="16"/>
        <v>-268</v>
      </c>
      <c r="C332" s="122">
        <f>Input!$D$15</f>
        <v>1116.2844429242596</v>
      </c>
      <c r="D332" s="123" t="e">
        <f>-PPMT(Input!$D$14/12,$B$4-B333,$B$4,$F$4)</f>
        <v>#NUM!</v>
      </c>
      <c r="E332" s="123" t="e">
        <f>-IPMT(Input!$D$14/12,$B$4-B333,$B$4,$F$4)</f>
        <v>#NUM!</v>
      </c>
      <c r="F332" s="125" t="e">
        <f t="shared" si="17"/>
        <v>#NUM!</v>
      </c>
    </row>
    <row r="333" spans="1:6" x14ac:dyDescent="0.2">
      <c r="A333" s="13">
        <f t="shared" si="15"/>
        <v>329</v>
      </c>
      <c r="B333" s="13">
        <f t="shared" si="16"/>
        <v>-269</v>
      </c>
      <c r="C333" s="122">
        <f>Input!$D$15</f>
        <v>1116.2844429242596</v>
      </c>
      <c r="D333" s="123" t="e">
        <f>-PPMT(Input!$D$14/12,$B$4-B334,$B$4,$F$4)</f>
        <v>#NUM!</v>
      </c>
      <c r="E333" s="123" t="e">
        <f>-IPMT(Input!$D$14/12,$B$4-B334,$B$4,$F$4)</f>
        <v>#NUM!</v>
      </c>
      <c r="F333" s="125" t="e">
        <f t="shared" si="17"/>
        <v>#NUM!</v>
      </c>
    </row>
    <row r="334" spans="1:6" x14ac:dyDescent="0.2">
      <c r="A334" s="13">
        <f t="shared" si="15"/>
        <v>330</v>
      </c>
      <c r="B334" s="13">
        <f t="shared" si="16"/>
        <v>-270</v>
      </c>
      <c r="C334" s="122">
        <f>Input!$D$15</f>
        <v>1116.2844429242596</v>
      </c>
      <c r="D334" s="123" t="e">
        <f>-PPMT(Input!$D$14/12,$B$4-B335,$B$4,$F$4)</f>
        <v>#NUM!</v>
      </c>
      <c r="E334" s="123" t="e">
        <f>-IPMT(Input!$D$14/12,$B$4-B335,$B$4,$F$4)</f>
        <v>#NUM!</v>
      </c>
      <c r="F334" s="125" t="e">
        <f t="shared" si="17"/>
        <v>#NUM!</v>
      </c>
    </row>
    <row r="335" spans="1:6" x14ac:dyDescent="0.2">
      <c r="A335" s="13">
        <f t="shared" si="15"/>
        <v>331</v>
      </c>
      <c r="B335" s="13">
        <f t="shared" si="16"/>
        <v>-271</v>
      </c>
      <c r="C335" s="122">
        <f>Input!$D$15</f>
        <v>1116.2844429242596</v>
      </c>
      <c r="D335" s="123" t="e">
        <f>-PPMT(Input!$D$14/12,$B$4-B336,$B$4,$F$4)</f>
        <v>#NUM!</v>
      </c>
      <c r="E335" s="123" t="e">
        <f>-IPMT(Input!$D$14/12,$B$4-B336,$B$4,$F$4)</f>
        <v>#NUM!</v>
      </c>
      <c r="F335" s="125" t="e">
        <f t="shared" si="17"/>
        <v>#NUM!</v>
      </c>
    </row>
    <row r="336" spans="1:6" x14ac:dyDescent="0.2">
      <c r="A336" s="13">
        <f t="shared" si="15"/>
        <v>332</v>
      </c>
      <c r="B336" s="13">
        <f t="shared" si="16"/>
        <v>-272</v>
      </c>
      <c r="C336" s="122">
        <f>Input!$D$15</f>
        <v>1116.2844429242596</v>
      </c>
      <c r="D336" s="123" t="e">
        <f>-PPMT(Input!$D$14/12,$B$4-B337,$B$4,$F$4)</f>
        <v>#NUM!</v>
      </c>
      <c r="E336" s="123" t="e">
        <f>-IPMT(Input!$D$14/12,$B$4-B337,$B$4,$F$4)</f>
        <v>#NUM!</v>
      </c>
      <c r="F336" s="125" t="e">
        <f t="shared" si="17"/>
        <v>#NUM!</v>
      </c>
    </row>
    <row r="337" spans="1:6" x14ac:dyDescent="0.2">
      <c r="A337" s="13">
        <f t="shared" si="15"/>
        <v>333</v>
      </c>
      <c r="B337" s="13">
        <f t="shared" si="16"/>
        <v>-273</v>
      </c>
      <c r="C337" s="122">
        <f>Input!$D$15</f>
        <v>1116.2844429242596</v>
      </c>
      <c r="D337" s="123" t="e">
        <f>-PPMT(Input!$D$14/12,$B$4-B338,$B$4,$F$4)</f>
        <v>#NUM!</v>
      </c>
      <c r="E337" s="123" t="e">
        <f>-IPMT(Input!$D$14/12,$B$4-B338,$B$4,$F$4)</f>
        <v>#NUM!</v>
      </c>
      <c r="F337" s="125" t="e">
        <f t="shared" si="17"/>
        <v>#NUM!</v>
      </c>
    </row>
    <row r="338" spans="1:6" x14ac:dyDescent="0.2">
      <c r="A338" s="13">
        <f t="shared" si="15"/>
        <v>334</v>
      </c>
      <c r="B338" s="13">
        <f t="shared" si="16"/>
        <v>-274</v>
      </c>
      <c r="C338" s="122">
        <f>Input!$D$15</f>
        <v>1116.2844429242596</v>
      </c>
      <c r="D338" s="123" t="e">
        <f>-PPMT(Input!$D$14/12,$B$4-B339,$B$4,$F$4)</f>
        <v>#NUM!</v>
      </c>
      <c r="E338" s="123" t="e">
        <f>-IPMT(Input!$D$14/12,$B$4-B339,$B$4,$F$4)</f>
        <v>#NUM!</v>
      </c>
      <c r="F338" s="125" t="e">
        <f t="shared" si="17"/>
        <v>#NUM!</v>
      </c>
    </row>
    <row r="339" spans="1:6" x14ac:dyDescent="0.2">
      <c r="A339" s="13">
        <f t="shared" si="15"/>
        <v>335</v>
      </c>
      <c r="B339" s="13">
        <f t="shared" si="16"/>
        <v>-275</v>
      </c>
      <c r="C339" s="122">
        <f>Input!$D$15</f>
        <v>1116.2844429242596</v>
      </c>
      <c r="D339" s="123" t="e">
        <f>-PPMT(Input!$D$14/12,$B$4-B340,$B$4,$F$4)</f>
        <v>#NUM!</v>
      </c>
      <c r="E339" s="123" t="e">
        <f>-IPMT(Input!$D$14/12,$B$4-B340,$B$4,$F$4)</f>
        <v>#NUM!</v>
      </c>
      <c r="F339" s="125" t="e">
        <f t="shared" si="17"/>
        <v>#NUM!</v>
      </c>
    </row>
    <row r="340" spans="1:6" x14ac:dyDescent="0.2">
      <c r="A340" s="119">
        <f t="shared" si="15"/>
        <v>336</v>
      </c>
      <c r="B340" s="120">
        <f t="shared" si="16"/>
        <v>-276</v>
      </c>
      <c r="C340" s="122">
        <f>Input!$D$15</f>
        <v>1116.2844429242596</v>
      </c>
      <c r="D340" s="123" t="e">
        <f>-PPMT(Input!$D$14/12,$B$4-B341,$B$4,$F$4)</f>
        <v>#NUM!</v>
      </c>
      <c r="E340" s="123" t="e">
        <f>-IPMT(Input!$D$14/12,$B$4-B341,$B$4,$F$4)</f>
        <v>#NUM!</v>
      </c>
      <c r="F340" s="125" t="e">
        <f t="shared" si="17"/>
        <v>#NUM!</v>
      </c>
    </row>
    <row r="341" spans="1:6" x14ac:dyDescent="0.2">
      <c r="A341" s="13">
        <f t="shared" si="15"/>
        <v>337</v>
      </c>
      <c r="B341" s="13">
        <f t="shared" si="16"/>
        <v>-277</v>
      </c>
      <c r="C341" s="122">
        <f>Input!$D$15</f>
        <v>1116.2844429242596</v>
      </c>
      <c r="D341" s="123" t="e">
        <f>-PPMT(Input!$D$14/12,$B$4-B342,$B$4,$F$4)</f>
        <v>#NUM!</v>
      </c>
      <c r="E341" s="123" t="e">
        <f>-IPMT(Input!$D$14/12,$B$4-B342,$B$4,$F$4)</f>
        <v>#NUM!</v>
      </c>
      <c r="F341" s="125" t="e">
        <f t="shared" si="17"/>
        <v>#NUM!</v>
      </c>
    </row>
    <row r="342" spans="1:6" x14ac:dyDescent="0.2">
      <c r="A342" s="13">
        <f t="shared" si="15"/>
        <v>338</v>
      </c>
      <c r="B342" s="13">
        <f t="shared" si="16"/>
        <v>-278</v>
      </c>
      <c r="C342" s="122">
        <f>Input!$D$15</f>
        <v>1116.2844429242596</v>
      </c>
      <c r="D342" s="123" t="e">
        <f>-PPMT(Input!$D$14/12,$B$4-B343,$B$4,$F$4)</f>
        <v>#NUM!</v>
      </c>
      <c r="E342" s="123" t="e">
        <f>-IPMT(Input!$D$14/12,$B$4-B343,$B$4,$F$4)</f>
        <v>#NUM!</v>
      </c>
      <c r="F342" s="125" t="e">
        <f t="shared" si="17"/>
        <v>#NUM!</v>
      </c>
    </row>
    <row r="343" spans="1:6" x14ac:dyDescent="0.2">
      <c r="A343" s="13">
        <f t="shared" si="15"/>
        <v>339</v>
      </c>
      <c r="B343" s="13">
        <f t="shared" si="16"/>
        <v>-279</v>
      </c>
      <c r="C343" s="122">
        <f>Input!$D$15</f>
        <v>1116.2844429242596</v>
      </c>
      <c r="D343" s="123" t="e">
        <f>-PPMT(Input!$D$14/12,$B$4-B344,$B$4,$F$4)</f>
        <v>#NUM!</v>
      </c>
      <c r="E343" s="123" t="e">
        <f>-IPMT(Input!$D$14/12,$B$4-B344,$B$4,$F$4)</f>
        <v>#NUM!</v>
      </c>
      <c r="F343" s="125" t="e">
        <f t="shared" si="17"/>
        <v>#NUM!</v>
      </c>
    </row>
    <row r="344" spans="1:6" x14ac:dyDescent="0.2">
      <c r="A344" s="13">
        <f t="shared" si="15"/>
        <v>340</v>
      </c>
      <c r="B344" s="13">
        <f t="shared" si="16"/>
        <v>-280</v>
      </c>
      <c r="C344" s="122">
        <f>Input!$D$15</f>
        <v>1116.2844429242596</v>
      </c>
      <c r="D344" s="123" t="e">
        <f>-PPMT(Input!$D$14/12,$B$4-B345,$B$4,$F$4)</f>
        <v>#NUM!</v>
      </c>
      <c r="E344" s="123" t="e">
        <f>-IPMT(Input!$D$14/12,$B$4-B345,$B$4,$F$4)</f>
        <v>#NUM!</v>
      </c>
      <c r="F344" s="125" t="e">
        <f t="shared" si="17"/>
        <v>#NUM!</v>
      </c>
    </row>
    <row r="345" spans="1:6" x14ac:dyDescent="0.2">
      <c r="A345" s="13">
        <f t="shared" si="15"/>
        <v>341</v>
      </c>
      <c r="B345" s="13">
        <f t="shared" si="16"/>
        <v>-281</v>
      </c>
      <c r="C345" s="122">
        <f>Input!$D$15</f>
        <v>1116.2844429242596</v>
      </c>
      <c r="D345" s="123" t="e">
        <f>-PPMT(Input!$D$14/12,$B$4-B346,$B$4,$F$4)</f>
        <v>#NUM!</v>
      </c>
      <c r="E345" s="123" t="e">
        <f>-IPMT(Input!$D$14/12,$B$4-B346,$B$4,$F$4)</f>
        <v>#NUM!</v>
      </c>
      <c r="F345" s="125" t="e">
        <f t="shared" si="17"/>
        <v>#NUM!</v>
      </c>
    </row>
    <row r="346" spans="1:6" x14ac:dyDescent="0.2">
      <c r="A346" s="13">
        <f t="shared" si="15"/>
        <v>342</v>
      </c>
      <c r="B346" s="13">
        <f t="shared" si="16"/>
        <v>-282</v>
      </c>
      <c r="C346" s="122">
        <f>Input!$D$15</f>
        <v>1116.2844429242596</v>
      </c>
      <c r="D346" s="123" t="e">
        <f>-PPMT(Input!$D$14/12,$B$4-B347,$B$4,$F$4)</f>
        <v>#NUM!</v>
      </c>
      <c r="E346" s="123" t="e">
        <f>-IPMT(Input!$D$14/12,$B$4-B347,$B$4,$F$4)</f>
        <v>#NUM!</v>
      </c>
      <c r="F346" s="125" t="e">
        <f t="shared" si="17"/>
        <v>#NUM!</v>
      </c>
    </row>
    <row r="347" spans="1:6" x14ac:dyDescent="0.2">
      <c r="A347" s="13">
        <f t="shared" si="15"/>
        <v>343</v>
      </c>
      <c r="B347" s="13">
        <f t="shared" si="16"/>
        <v>-283</v>
      </c>
      <c r="C347" s="122">
        <f>Input!$D$15</f>
        <v>1116.2844429242596</v>
      </c>
      <c r="D347" s="123" t="e">
        <f>-PPMT(Input!$D$14/12,$B$4-B348,$B$4,$F$4)</f>
        <v>#NUM!</v>
      </c>
      <c r="E347" s="123" t="e">
        <f>-IPMT(Input!$D$14/12,$B$4-B348,$B$4,$F$4)</f>
        <v>#NUM!</v>
      </c>
      <c r="F347" s="125" t="e">
        <f t="shared" si="17"/>
        <v>#NUM!</v>
      </c>
    </row>
    <row r="348" spans="1:6" x14ac:dyDescent="0.2">
      <c r="A348" s="13">
        <f t="shared" si="15"/>
        <v>344</v>
      </c>
      <c r="B348" s="13">
        <f t="shared" si="16"/>
        <v>-284</v>
      </c>
      <c r="C348" s="122">
        <f>Input!$D$15</f>
        <v>1116.2844429242596</v>
      </c>
      <c r="D348" s="123" t="e">
        <f>-PPMT(Input!$D$14/12,$B$4-B349,$B$4,$F$4)</f>
        <v>#NUM!</v>
      </c>
      <c r="E348" s="123" t="e">
        <f>-IPMT(Input!$D$14/12,$B$4-B349,$B$4,$F$4)</f>
        <v>#NUM!</v>
      </c>
      <c r="F348" s="125" t="e">
        <f t="shared" si="17"/>
        <v>#NUM!</v>
      </c>
    </row>
    <row r="349" spans="1:6" x14ac:dyDescent="0.2">
      <c r="A349" s="13">
        <f t="shared" si="15"/>
        <v>345</v>
      </c>
      <c r="B349" s="13">
        <f t="shared" si="16"/>
        <v>-285</v>
      </c>
      <c r="C349" s="122">
        <f>Input!$D$15</f>
        <v>1116.2844429242596</v>
      </c>
      <c r="D349" s="123" t="e">
        <f>-PPMT(Input!$D$14/12,$B$4-B350,$B$4,$F$4)</f>
        <v>#NUM!</v>
      </c>
      <c r="E349" s="123" t="e">
        <f>-IPMT(Input!$D$14/12,$B$4-B350,$B$4,$F$4)</f>
        <v>#NUM!</v>
      </c>
      <c r="F349" s="125" t="e">
        <f t="shared" si="17"/>
        <v>#NUM!</v>
      </c>
    </row>
    <row r="350" spans="1:6" x14ac:dyDescent="0.2">
      <c r="A350" s="13">
        <f t="shared" si="15"/>
        <v>346</v>
      </c>
      <c r="B350" s="13">
        <f t="shared" si="16"/>
        <v>-286</v>
      </c>
      <c r="C350" s="122">
        <f>Input!$D$15</f>
        <v>1116.2844429242596</v>
      </c>
      <c r="D350" s="123" t="e">
        <f>-PPMT(Input!$D$14/12,$B$4-B351,$B$4,$F$4)</f>
        <v>#NUM!</v>
      </c>
      <c r="E350" s="123" t="e">
        <f>-IPMT(Input!$D$14/12,$B$4-B351,$B$4,$F$4)</f>
        <v>#NUM!</v>
      </c>
      <c r="F350" s="125" t="e">
        <f t="shared" si="17"/>
        <v>#NUM!</v>
      </c>
    </row>
    <row r="351" spans="1:6" x14ac:dyDescent="0.2">
      <c r="A351" s="13">
        <f t="shared" si="15"/>
        <v>347</v>
      </c>
      <c r="B351" s="13">
        <f t="shared" si="16"/>
        <v>-287</v>
      </c>
      <c r="C351" s="122">
        <f>Input!$D$15</f>
        <v>1116.2844429242596</v>
      </c>
      <c r="D351" s="123" t="e">
        <f>-PPMT(Input!$D$14/12,$B$4-B352,$B$4,$F$4)</f>
        <v>#NUM!</v>
      </c>
      <c r="E351" s="123" t="e">
        <f>-IPMT(Input!$D$14/12,$B$4-B352,$B$4,$F$4)</f>
        <v>#NUM!</v>
      </c>
      <c r="F351" s="125" t="e">
        <f t="shared" si="17"/>
        <v>#NUM!</v>
      </c>
    </row>
    <row r="352" spans="1:6" x14ac:dyDescent="0.2">
      <c r="A352" s="119">
        <f t="shared" si="15"/>
        <v>348</v>
      </c>
      <c r="B352" s="120">
        <f t="shared" si="16"/>
        <v>-288</v>
      </c>
      <c r="C352" s="122">
        <f>Input!$D$15</f>
        <v>1116.2844429242596</v>
      </c>
      <c r="D352" s="123" t="e">
        <f>-PPMT(Input!$D$14/12,$B$4-B353,$B$4,$F$4)</f>
        <v>#NUM!</v>
      </c>
      <c r="E352" s="123" t="e">
        <f>-IPMT(Input!$D$14/12,$B$4-B353,$B$4,$F$4)</f>
        <v>#NUM!</v>
      </c>
      <c r="F352" s="125" t="e">
        <f t="shared" si="17"/>
        <v>#NUM!</v>
      </c>
    </row>
    <row r="353" spans="1:6" x14ac:dyDescent="0.2">
      <c r="A353" s="13">
        <f t="shared" si="15"/>
        <v>349</v>
      </c>
      <c r="B353" s="13">
        <f t="shared" si="16"/>
        <v>-289</v>
      </c>
      <c r="C353" s="122">
        <f>Input!$D$15</f>
        <v>1116.2844429242596</v>
      </c>
      <c r="D353" s="123" t="e">
        <f>-PPMT(Input!$D$14/12,$B$4-B354,$B$4,$F$4)</f>
        <v>#NUM!</v>
      </c>
      <c r="E353" s="123" t="e">
        <f>-IPMT(Input!$D$14/12,$B$4-B354,$B$4,$F$4)</f>
        <v>#NUM!</v>
      </c>
      <c r="F353" s="125" t="e">
        <f t="shared" si="17"/>
        <v>#NUM!</v>
      </c>
    </row>
    <row r="354" spans="1:6" x14ac:dyDescent="0.2">
      <c r="A354" s="13">
        <f t="shared" si="15"/>
        <v>350</v>
      </c>
      <c r="B354" s="13">
        <f t="shared" si="16"/>
        <v>-290</v>
      </c>
      <c r="C354" s="122">
        <f>Input!$D$15</f>
        <v>1116.2844429242596</v>
      </c>
      <c r="D354" s="123" t="e">
        <f>-PPMT(Input!$D$14/12,$B$4-B355,$B$4,$F$4)</f>
        <v>#NUM!</v>
      </c>
      <c r="E354" s="123" t="e">
        <f>-IPMT(Input!$D$14/12,$B$4-B355,$B$4,$F$4)</f>
        <v>#NUM!</v>
      </c>
      <c r="F354" s="125" t="e">
        <f t="shared" si="17"/>
        <v>#NUM!</v>
      </c>
    </row>
    <row r="355" spans="1:6" x14ac:dyDescent="0.2">
      <c r="A355" s="13">
        <f t="shared" si="15"/>
        <v>351</v>
      </c>
      <c r="B355" s="13">
        <f t="shared" si="16"/>
        <v>-291</v>
      </c>
      <c r="C355" s="122">
        <f>Input!$D$15</f>
        <v>1116.2844429242596</v>
      </c>
      <c r="D355" s="123" t="e">
        <f>-PPMT(Input!$D$14/12,$B$4-B356,$B$4,$F$4)</f>
        <v>#NUM!</v>
      </c>
      <c r="E355" s="123" t="e">
        <f>-IPMT(Input!$D$14/12,$B$4-B356,$B$4,$F$4)</f>
        <v>#NUM!</v>
      </c>
      <c r="F355" s="125" t="e">
        <f t="shared" si="17"/>
        <v>#NUM!</v>
      </c>
    </row>
    <row r="356" spans="1:6" x14ac:dyDescent="0.2">
      <c r="A356" s="13">
        <f t="shared" si="15"/>
        <v>352</v>
      </c>
      <c r="B356" s="13">
        <f t="shared" si="16"/>
        <v>-292</v>
      </c>
      <c r="C356" s="122">
        <f>Input!$D$15</f>
        <v>1116.2844429242596</v>
      </c>
      <c r="D356" s="123" t="e">
        <f>-PPMT(Input!$D$14/12,$B$4-B357,$B$4,$F$4)</f>
        <v>#NUM!</v>
      </c>
      <c r="E356" s="123" t="e">
        <f>-IPMT(Input!$D$14/12,$B$4-B357,$B$4,$F$4)</f>
        <v>#NUM!</v>
      </c>
      <c r="F356" s="125" t="e">
        <f t="shared" si="17"/>
        <v>#NUM!</v>
      </c>
    </row>
    <row r="357" spans="1:6" x14ac:dyDescent="0.2">
      <c r="A357" s="13">
        <f t="shared" si="15"/>
        <v>353</v>
      </c>
      <c r="B357" s="13">
        <f t="shared" si="16"/>
        <v>-293</v>
      </c>
      <c r="C357" s="122">
        <f>Input!$D$15</f>
        <v>1116.2844429242596</v>
      </c>
      <c r="D357" s="123" t="e">
        <f>-PPMT(Input!$D$14/12,$B$4-B358,$B$4,$F$4)</f>
        <v>#NUM!</v>
      </c>
      <c r="E357" s="123" t="e">
        <f>-IPMT(Input!$D$14/12,$B$4-B358,$B$4,$F$4)</f>
        <v>#NUM!</v>
      </c>
      <c r="F357" s="125" t="e">
        <f t="shared" si="17"/>
        <v>#NUM!</v>
      </c>
    </row>
    <row r="358" spans="1:6" x14ac:dyDescent="0.2">
      <c r="A358" s="13">
        <f t="shared" si="15"/>
        <v>354</v>
      </c>
      <c r="B358" s="13">
        <f t="shared" si="16"/>
        <v>-294</v>
      </c>
      <c r="C358" s="122">
        <f>Input!$D$15</f>
        <v>1116.2844429242596</v>
      </c>
      <c r="D358" s="123" t="e">
        <f>-PPMT(Input!$D$14/12,$B$4-B359,$B$4,$F$4)</f>
        <v>#NUM!</v>
      </c>
      <c r="E358" s="123" t="e">
        <f>-IPMT(Input!$D$14/12,$B$4-B359,$B$4,$F$4)</f>
        <v>#NUM!</v>
      </c>
      <c r="F358" s="125" t="e">
        <f t="shared" si="17"/>
        <v>#NUM!</v>
      </c>
    </row>
    <row r="359" spans="1:6" x14ac:dyDescent="0.2">
      <c r="A359" s="13">
        <f t="shared" si="15"/>
        <v>355</v>
      </c>
      <c r="B359" s="13">
        <f t="shared" si="16"/>
        <v>-295</v>
      </c>
      <c r="C359" s="122">
        <f>Input!$D$15</f>
        <v>1116.2844429242596</v>
      </c>
      <c r="D359" s="123" t="e">
        <f>-PPMT(Input!$D$14/12,$B$4-B360,$B$4,$F$4)</f>
        <v>#NUM!</v>
      </c>
      <c r="E359" s="123" t="e">
        <f>-IPMT(Input!$D$14/12,$B$4-B360,$B$4,$F$4)</f>
        <v>#NUM!</v>
      </c>
      <c r="F359" s="125" t="e">
        <f t="shared" si="17"/>
        <v>#NUM!</v>
      </c>
    </row>
    <row r="360" spans="1:6" x14ac:dyDescent="0.2">
      <c r="A360" s="13">
        <f>$B$4-B360</f>
        <v>356</v>
      </c>
      <c r="B360" s="13">
        <f>B359-1</f>
        <v>-296</v>
      </c>
      <c r="C360" s="122">
        <f>Input!$D$15</f>
        <v>1116.2844429242596</v>
      </c>
      <c r="D360" s="123" t="e">
        <f>-PPMT(Input!$D$14/12,$B$4-B361,$B$4,$F$4)</f>
        <v>#NUM!</v>
      </c>
      <c r="E360" s="123" t="e">
        <f>-IPMT(Input!$D$14/12,$B$4-B361,$B$4,$F$4)</f>
        <v>#NUM!</v>
      </c>
      <c r="F360" s="125" t="e">
        <f t="shared" si="17"/>
        <v>#NUM!</v>
      </c>
    </row>
    <row r="361" spans="1:6" x14ac:dyDescent="0.2">
      <c r="A361" s="13">
        <f>$B$4-B361</f>
        <v>357</v>
      </c>
      <c r="B361" s="13">
        <f>B360-1</f>
        <v>-297</v>
      </c>
      <c r="C361" s="122">
        <f>Input!$D$15</f>
        <v>1116.2844429242596</v>
      </c>
      <c r="D361" s="123" t="e">
        <f>-PPMT(Input!$D$14/12,$B$4-B362,$B$4,$F$4)</f>
        <v>#NUM!</v>
      </c>
      <c r="E361" s="123" t="e">
        <f>-IPMT(Input!$D$14/12,$B$4-B362,$B$4,$F$4)</f>
        <v>#NUM!</v>
      </c>
      <c r="F361" s="125" t="e">
        <f t="shared" si="17"/>
        <v>#NUM!</v>
      </c>
    </row>
    <row r="362" spans="1:6" x14ac:dyDescent="0.2">
      <c r="A362" s="13">
        <f>$B$4-B362</f>
        <v>358</v>
      </c>
      <c r="B362" s="13">
        <f>B361-1</f>
        <v>-298</v>
      </c>
      <c r="C362" s="122">
        <f>Input!$D$15</f>
        <v>1116.2844429242596</v>
      </c>
      <c r="D362" s="123" t="e">
        <f>-PPMT(Input!$D$14/12,$B$4-B363,$B$4,$F$4)</f>
        <v>#NUM!</v>
      </c>
      <c r="E362" s="123" t="e">
        <f>-IPMT(Input!$D$14/12,$B$4-B363,$B$4,$F$4)</f>
        <v>#NUM!</v>
      </c>
      <c r="F362" s="125" t="e">
        <f t="shared" si="17"/>
        <v>#NUM!</v>
      </c>
    </row>
    <row r="363" spans="1:6" x14ac:dyDescent="0.2">
      <c r="A363" s="13">
        <f>$B$4-B363</f>
        <v>359</v>
      </c>
      <c r="B363" s="13">
        <f>B362-1</f>
        <v>-299</v>
      </c>
      <c r="C363" s="122">
        <f>Input!$D$15</f>
        <v>1116.2844429242596</v>
      </c>
      <c r="D363" s="123" t="e">
        <f>-PPMT(Input!$D$14/12,$B$4-B364,$B$4,$F$4)</f>
        <v>#NUM!</v>
      </c>
      <c r="E363" s="123" t="e">
        <f>-IPMT(Input!$D$14/12,$B$4-B364,$B$4,$F$4)</f>
        <v>#NUM!</v>
      </c>
      <c r="F363" s="125" t="e">
        <f t="shared" si="17"/>
        <v>#NUM!</v>
      </c>
    </row>
    <row r="364" spans="1:6" x14ac:dyDescent="0.2">
      <c r="A364" s="13">
        <f>$B$4-B364</f>
        <v>360</v>
      </c>
      <c r="B364" s="13">
        <f>B363-1</f>
        <v>-300</v>
      </c>
      <c r="C364" s="122">
        <f>Input!$D$15</f>
        <v>1116.2844429242596</v>
      </c>
      <c r="D364" s="123">
        <f>-PPMT(Input!$D$14/12,$B$4-B365,$B$4,$F$4)</f>
        <v>1944.7485329978228</v>
      </c>
      <c r="E364" s="123">
        <f>-IPMT(Input!$D$14/12,$B$4-B365,$B$4,$F$4)</f>
        <v>24.30935666247278</v>
      </c>
      <c r="F364" s="125" t="e">
        <f t="shared" si="17"/>
        <v>#NUM!</v>
      </c>
    </row>
  </sheetData>
  <mergeCells count="1">
    <mergeCell ref="A1:F1"/>
  </mergeCells>
  <phoneticPr fontId="12" type="noConversion"/>
  <pageMargins left="0.74791666666666667" right="0.74791666666666667" top="0.98402777777777783" bottom="0.98402777777777783" header="0.51180555555555562" footer="0.5118055555555556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>
      <selection activeCell="A23" sqref="A23"/>
    </sheetView>
  </sheetViews>
  <sheetFormatPr defaultColWidth="10.75" defaultRowHeight="12.75" x14ac:dyDescent="0.2"/>
  <sheetData/>
  <phoneticPr fontId="12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Layout" topLeftCell="A10" zoomScale="150" zoomScalePageLayoutView="150" workbookViewId="0">
      <selection activeCell="A16" sqref="A16"/>
    </sheetView>
  </sheetViews>
  <sheetFormatPr defaultColWidth="11" defaultRowHeight="12.75" x14ac:dyDescent="0.2"/>
  <cols>
    <col min="1" max="1" width="13.625" customWidth="1"/>
    <col min="2" max="2" width="23.375" style="27" customWidth="1"/>
    <col min="3" max="3" width="13.375" style="27" customWidth="1"/>
    <col min="4" max="4" width="6.75" customWidth="1"/>
    <col min="5" max="5" width="6.625" customWidth="1"/>
    <col min="6" max="6" width="7.375" customWidth="1"/>
  </cols>
  <sheetData>
    <row r="1" spans="1:6" x14ac:dyDescent="0.2">
      <c r="A1" s="25" t="s">
        <v>42</v>
      </c>
      <c r="B1" s="26" t="s">
        <v>73</v>
      </c>
      <c r="C1" s="26" t="s">
        <v>78</v>
      </c>
      <c r="D1" s="25" t="s">
        <v>85</v>
      </c>
      <c r="E1" s="25" t="s">
        <v>44</v>
      </c>
      <c r="F1" s="25" t="s">
        <v>204</v>
      </c>
    </row>
    <row r="3" spans="1:6" x14ac:dyDescent="0.2">
      <c r="A3" s="30" t="s">
        <v>133</v>
      </c>
      <c r="B3" s="27" t="s">
        <v>199</v>
      </c>
      <c r="C3" s="27" t="s">
        <v>135</v>
      </c>
      <c r="D3" t="s">
        <v>108</v>
      </c>
      <c r="E3" s="28">
        <v>0.9</v>
      </c>
      <c r="F3" t="s">
        <v>69</v>
      </c>
    </row>
    <row r="4" spans="1:6" x14ac:dyDescent="0.2">
      <c r="A4" s="30"/>
      <c r="B4" s="27" t="s">
        <v>13</v>
      </c>
      <c r="E4" s="28"/>
    </row>
    <row r="5" spans="1:6" x14ac:dyDescent="0.2">
      <c r="A5" s="30"/>
      <c r="E5" s="28"/>
    </row>
    <row r="6" spans="1:6" ht="89.25" x14ac:dyDescent="0.2">
      <c r="A6" s="30" t="s">
        <v>66</v>
      </c>
      <c r="B6" s="27" t="s">
        <v>175</v>
      </c>
      <c r="C6" s="27" t="s">
        <v>61</v>
      </c>
      <c r="D6" t="s">
        <v>120</v>
      </c>
      <c r="E6" s="28">
        <v>0.7</v>
      </c>
      <c r="F6" t="s">
        <v>121</v>
      </c>
    </row>
    <row r="7" spans="1:6" x14ac:dyDescent="0.2">
      <c r="A7" s="30"/>
      <c r="E7" s="28"/>
    </row>
    <row r="8" spans="1:6" ht="63.75" x14ac:dyDescent="0.2">
      <c r="A8" s="30" t="s">
        <v>62</v>
      </c>
      <c r="B8" s="27" t="s">
        <v>176</v>
      </c>
      <c r="C8" s="27" t="s">
        <v>170</v>
      </c>
      <c r="D8" t="s">
        <v>171</v>
      </c>
      <c r="E8" s="28">
        <v>0.7</v>
      </c>
      <c r="F8" t="s">
        <v>191</v>
      </c>
    </row>
    <row r="9" spans="1:6" x14ac:dyDescent="0.2">
      <c r="A9" s="30"/>
      <c r="D9" t="s">
        <v>192</v>
      </c>
      <c r="E9" s="28">
        <v>0.7</v>
      </c>
      <c r="F9" s="28">
        <v>0.09</v>
      </c>
    </row>
    <row r="10" spans="1:6" x14ac:dyDescent="0.2">
      <c r="A10" s="30"/>
    </row>
    <row r="11" spans="1:6" ht="51" x14ac:dyDescent="0.2">
      <c r="A11" s="30" t="s">
        <v>193</v>
      </c>
      <c r="B11" s="27" t="s">
        <v>177</v>
      </c>
      <c r="C11" s="27" t="s">
        <v>26</v>
      </c>
      <c r="D11" t="s">
        <v>108</v>
      </c>
      <c r="E11" s="28">
        <v>0.75</v>
      </c>
      <c r="F11" s="29">
        <v>0.11749999999999999</v>
      </c>
    </row>
    <row r="12" spans="1:6" ht="25.5" x14ac:dyDescent="0.2">
      <c r="A12" s="30"/>
      <c r="B12" s="27" t="s">
        <v>94</v>
      </c>
      <c r="F12" s="29">
        <v>0.1275</v>
      </c>
    </row>
    <row r="13" spans="1:6" x14ac:dyDescent="0.2">
      <c r="A13" s="30"/>
    </row>
    <row r="14" spans="1:6" ht="114.75" x14ac:dyDescent="0.2">
      <c r="A14" s="30" t="s">
        <v>153</v>
      </c>
      <c r="B14" s="27" t="s">
        <v>115</v>
      </c>
      <c r="C14" s="27" t="s">
        <v>25</v>
      </c>
      <c r="D14" t="s">
        <v>108</v>
      </c>
      <c r="E14" t="s">
        <v>154</v>
      </c>
      <c r="F14" s="29">
        <v>0.1275</v>
      </c>
    </row>
  </sheetData>
  <sortState ref="A1:F1">
    <sortCondition ref="A1"/>
  </sortState>
  <phoneticPr fontId="12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Layout" topLeftCell="A6" zoomScale="150" zoomScalePageLayoutView="150" workbookViewId="0">
      <selection activeCell="B10" sqref="B10"/>
    </sheetView>
  </sheetViews>
  <sheetFormatPr defaultColWidth="11" defaultRowHeight="12.75" x14ac:dyDescent="0.2"/>
  <cols>
    <col min="1" max="1" width="12.875" customWidth="1"/>
  </cols>
  <sheetData>
    <row r="1" spans="1:6" x14ac:dyDescent="0.2">
      <c r="A1" s="25" t="s">
        <v>42</v>
      </c>
      <c r="B1" s="26" t="s">
        <v>73</v>
      </c>
      <c r="C1" s="26" t="s">
        <v>78</v>
      </c>
      <c r="D1" s="25" t="s">
        <v>85</v>
      </c>
      <c r="E1" s="25" t="s">
        <v>44</v>
      </c>
      <c r="F1" s="25" t="s">
        <v>204</v>
      </c>
    </row>
    <row r="2" spans="1:6" x14ac:dyDescent="0.2">
      <c r="B2" s="27"/>
      <c r="C2" s="27"/>
    </row>
    <row r="3" spans="1:6" x14ac:dyDescent="0.2">
      <c r="A3" s="30"/>
      <c r="B3" s="27"/>
      <c r="C3" s="27"/>
      <c r="E3" s="28"/>
    </row>
    <row r="4" spans="1:6" ht="89.25" x14ac:dyDescent="0.2">
      <c r="A4" s="30" t="s">
        <v>62</v>
      </c>
      <c r="B4" s="27" t="s">
        <v>74</v>
      </c>
      <c r="C4" s="27" t="s">
        <v>170</v>
      </c>
      <c r="D4">
        <v>550</v>
      </c>
      <c r="E4" s="28">
        <v>0.5</v>
      </c>
      <c r="F4" s="28">
        <v>0.15</v>
      </c>
    </row>
    <row r="5" spans="1:6" x14ac:dyDescent="0.2">
      <c r="A5" s="30"/>
      <c r="B5" s="27"/>
      <c r="C5" s="27"/>
    </row>
    <row r="6" spans="1:6" ht="51" x14ac:dyDescent="0.2">
      <c r="A6" s="30" t="s">
        <v>193</v>
      </c>
      <c r="B6" s="27" t="s">
        <v>63</v>
      </c>
      <c r="C6" s="27" t="s">
        <v>26</v>
      </c>
      <c r="D6" t="s">
        <v>75</v>
      </c>
      <c r="E6" s="28">
        <v>0.5</v>
      </c>
      <c r="F6" s="29">
        <v>0.15</v>
      </c>
    </row>
    <row r="7" spans="1:6" x14ac:dyDescent="0.2">
      <c r="A7" s="30"/>
      <c r="B7" s="27"/>
      <c r="C7" s="27"/>
      <c r="F7" s="29"/>
    </row>
    <row r="8" spans="1:6" x14ac:dyDescent="0.2">
      <c r="A8" s="30"/>
      <c r="B8" s="27"/>
      <c r="C8" s="27"/>
    </row>
    <row r="9" spans="1:6" ht="127.5" x14ac:dyDescent="0.2">
      <c r="A9" s="30" t="s">
        <v>153</v>
      </c>
      <c r="B9" s="27" t="s">
        <v>115</v>
      </c>
      <c r="C9" s="27" t="s">
        <v>25</v>
      </c>
      <c r="D9" t="s">
        <v>108</v>
      </c>
      <c r="E9" t="s">
        <v>70</v>
      </c>
      <c r="F9" s="29">
        <v>0.1275</v>
      </c>
    </row>
    <row r="10" spans="1:6" ht="127.5" x14ac:dyDescent="0.2">
      <c r="A10" s="92" t="s">
        <v>162</v>
      </c>
      <c r="B10" s="27" t="s">
        <v>39</v>
      </c>
      <c r="C10" s="27" t="s">
        <v>93</v>
      </c>
      <c r="D10" s="27" t="s">
        <v>12</v>
      </c>
      <c r="E10" s="27" t="s">
        <v>22</v>
      </c>
      <c r="F10" s="27" t="s">
        <v>11</v>
      </c>
    </row>
    <row r="11" spans="1:6" x14ac:dyDescent="0.2">
      <c r="A11" t="s">
        <v>52</v>
      </c>
    </row>
  </sheetData>
  <phoneticPr fontId="12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Layout" topLeftCell="A3" zoomScale="150" zoomScalePageLayoutView="150" workbookViewId="0">
      <selection activeCell="B6" sqref="B6"/>
    </sheetView>
  </sheetViews>
  <sheetFormatPr defaultColWidth="11" defaultRowHeight="12.75" x14ac:dyDescent="0.2"/>
  <cols>
    <col min="1" max="1" width="10" customWidth="1"/>
    <col min="2" max="2" width="9.75" customWidth="1"/>
    <col min="3" max="3" width="9.375" customWidth="1"/>
    <col min="4" max="4" width="5.875" customWidth="1"/>
    <col min="5" max="5" width="4.875" customWidth="1"/>
    <col min="6" max="6" width="6.625" customWidth="1"/>
  </cols>
  <sheetData>
    <row r="1" spans="1:6" x14ac:dyDescent="0.2">
      <c r="A1" s="25" t="s">
        <v>17</v>
      </c>
      <c r="B1" s="26" t="s">
        <v>73</v>
      </c>
      <c r="C1" s="26" t="s">
        <v>78</v>
      </c>
      <c r="D1" s="25" t="s">
        <v>85</v>
      </c>
      <c r="E1" s="25" t="s">
        <v>44</v>
      </c>
      <c r="F1" s="25" t="s">
        <v>204</v>
      </c>
    </row>
    <row r="2" spans="1:6" x14ac:dyDescent="0.2">
      <c r="B2" s="27"/>
      <c r="C2" s="27"/>
    </row>
    <row r="3" spans="1:6" ht="25.5" x14ac:dyDescent="0.2">
      <c r="A3" s="30" t="s">
        <v>16</v>
      </c>
      <c r="B3" s="27" t="s">
        <v>199</v>
      </c>
      <c r="C3" s="27" t="s">
        <v>135</v>
      </c>
      <c r="D3" t="s">
        <v>108</v>
      </c>
      <c r="E3" s="28">
        <v>0.8</v>
      </c>
      <c r="F3" t="s">
        <v>69</v>
      </c>
    </row>
    <row r="4" spans="1:6" ht="38.25" x14ac:dyDescent="0.2">
      <c r="A4" s="30"/>
      <c r="B4" s="27" t="s">
        <v>13</v>
      </c>
      <c r="C4" s="27"/>
      <c r="E4" s="28"/>
    </row>
    <row r="5" spans="1:6" x14ac:dyDescent="0.2">
      <c r="A5" s="30"/>
      <c r="C5" s="27"/>
      <c r="E5" s="28"/>
    </row>
    <row r="6" spans="1:6" ht="76.5" x14ac:dyDescent="0.2">
      <c r="A6" s="30" t="s">
        <v>66</v>
      </c>
      <c r="B6" s="27" t="s">
        <v>82</v>
      </c>
      <c r="C6" s="27" t="s">
        <v>71</v>
      </c>
      <c r="D6" t="s">
        <v>72</v>
      </c>
      <c r="E6" s="28">
        <v>0.7</v>
      </c>
      <c r="F6" t="s">
        <v>121</v>
      </c>
    </row>
    <row r="7" spans="1:6" x14ac:dyDescent="0.2">
      <c r="A7" s="30"/>
      <c r="B7" s="27"/>
      <c r="C7" s="27"/>
      <c r="E7" s="28"/>
    </row>
    <row r="8" spans="1:6" ht="76.5" x14ac:dyDescent="0.2">
      <c r="A8" s="30" t="s">
        <v>62</v>
      </c>
      <c r="B8" s="27" t="s">
        <v>83</v>
      </c>
      <c r="C8" s="27" t="s">
        <v>170</v>
      </c>
      <c r="D8" t="s">
        <v>192</v>
      </c>
      <c r="E8" s="28">
        <v>0.5</v>
      </c>
      <c r="F8" s="28">
        <v>0.15</v>
      </c>
    </row>
    <row r="9" spans="1:6" x14ac:dyDescent="0.2">
      <c r="A9" s="30"/>
      <c r="B9" s="27"/>
      <c r="C9" s="27"/>
      <c r="E9" s="28"/>
      <c r="F9" s="28"/>
    </row>
    <row r="10" spans="1:6" ht="63.75" x14ac:dyDescent="0.2">
      <c r="A10" s="30" t="s">
        <v>193</v>
      </c>
      <c r="B10" s="27" t="s">
        <v>84</v>
      </c>
      <c r="C10" s="27" t="s">
        <v>26</v>
      </c>
      <c r="D10" t="s">
        <v>108</v>
      </c>
      <c r="E10" s="28">
        <v>0.5</v>
      </c>
      <c r="F10" s="29">
        <v>0.15</v>
      </c>
    </row>
    <row r="11" spans="1:6" x14ac:dyDescent="0.2">
      <c r="A11" s="30"/>
      <c r="B11" s="27"/>
      <c r="C11" s="27"/>
      <c r="F11" s="29"/>
    </row>
  </sheetData>
  <phoneticPr fontId="12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Layout" zoomScale="150" zoomScalePageLayoutView="150" workbookViewId="0">
      <selection activeCell="F15" sqref="F15"/>
    </sheetView>
  </sheetViews>
  <sheetFormatPr defaultColWidth="11" defaultRowHeight="12.75" x14ac:dyDescent="0.2"/>
  <cols>
    <col min="1" max="1" width="13.625" customWidth="1"/>
    <col min="2" max="2" width="23.375" style="27" customWidth="1"/>
    <col min="3" max="3" width="13.375" style="27" customWidth="1"/>
    <col min="4" max="4" width="6.75" customWidth="1"/>
    <col min="5" max="5" width="6.625" customWidth="1"/>
    <col min="6" max="6" width="7.375" customWidth="1"/>
  </cols>
  <sheetData>
    <row r="1" spans="1:6" x14ac:dyDescent="0.2">
      <c r="A1" s="25" t="s">
        <v>42</v>
      </c>
      <c r="B1" s="26" t="s">
        <v>73</v>
      </c>
      <c r="C1" s="26" t="s">
        <v>78</v>
      </c>
      <c r="D1" s="25" t="s">
        <v>85</v>
      </c>
      <c r="E1" s="25" t="s">
        <v>44</v>
      </c>
      <c r="F1" s="25" t="s">
        <v>204</v>
      </c>
    </row>
    <row r="3" spans="1:6" x14ac:dyDescent="0.2">
      <c r="A3" s="30" t="s">
        <v>133</v>
      </c>
      <c r="B3" s="27" t="s">
        <v>199</v>
      </c>
      <c r="C3" s="27" t="s">
        <v>135</v>
      </c>
      <c r="D3" t="s">
        <v>108</v>
      </c>
      <c r="E3" s="28">
        <v>0.5</v>
      </c>
      <c r="F3" t="s">
        <v>69</v>
      </c>
    </row>
    <row r="4" spans="1:6" x14ac:dyDescent="0.2">
      <c r="A4" s="30"/>
      <c r="E4" s="28"/>
    </row>
    <row r="5" spans="1:6" x14ac:dyDescent="0.2">
      <c r="A5" s="30"/>
      <c r="E5" s="28"/>
    </row>
    <row r="6" spans="1:6" ht="63.75" x14ac:dyDescent="0.2">
      <c r="A6" s="30" t="s">
        <v>62</v>
      </c>
      <c r="C6" s="27" t="s">
        <v>170</v>
      </c>
      <c r="D6" t="s">
        <v>201</v>
      </c>
      <c r="E6" s="28">
        <v>0.5</v>
      </c>
      <c r="F6" s="28">
        <v>0.15</v>
      </c>
    </row>
    <row r="7" spans="1:6" x14ac:dyDescent="0.2">
      <c r="A7" s="30"/>
      <c r="E7" s="28"/>
      <c r="F7" s="28"/>
    </row>
    <row r="8" spans="1:6" x14ac:dyDescent="0.2">
      <c r="A8" s="30"/>
    </row>
    <row r="9" spans="1:6" x14ac:dyDescent="0.2">
      <c r="A9" s="30"/>
    </row>
    <row r="10" spans="1:6" ht="114.75" x14ac:dyDescent="0.2">
      <c r="A10" s="30" t="s">
        <v>153</v>
      </c>
      <c r="B10" s="27" t="s">
        <v>115</v>
      </c>
      <c r="C10" s="27" t="s">
        <v>25</v>
      </c>
      <c r="D10" t="s">
        <v>108</v>
      </c>
      <c r="E10" t="s">
        <v>164</v>
      </c>
      <c r="F10" s="28">
        <v>0.15</v>
      </c>
    </row>
    <row r="12" spans="1:6" x14ac:dyDescent="0.2">
      <c r="A12" s="91" t="s">
        <v>188</v>
      </c>
      <c r="D12" t="s">
        <v>14</v>
      </c>
      <c r="E12" s="28">
        <v>0.5</v>
      </c>
      <c r="F12" s="28">
        <v>0.18</v>
      </c>
    </row>
    <row r="14" spans="1:6" ht="25.5" x14ac:dyDescent="0.2">
      <c r="A14" s="100" t="s">
        <v>103</v>
      </c>
      <c r="C14" s="27" t="s">
        <v>104</v>
      </c>
      <c r="D14" t="s">
        <v>105</v>
      </c>
      <c r="E14" t="s">
        <v>119</v>
      </c>
      <c r="F14" s="28">
        <v>0.17</v>
      </c>
    </row>
  </sheetData>
  <phoneticPr fontId="12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view="pageLayout" workbookViewId="0">
      <selection activeCell="B18" sqref="B18"/>
    </sheetView>
  </sheetViews>
  <sheetFormatPr defaultColWidth="11" defaultRowHeight="12.75" x14ac:dyDescent="0.2"/>
  <cols>
    <col min="1" max="1" width="14" customWidth="1"/>
    <col min="2" max="2" width="23.375" style="27" customWidth="1"/>
    <col min="3" max="3" width="13.375" style="27" customWidth="1"/>
    <col min="4" max="4" width="6.75" customWidth="1"/>
    <col min="5" max="5" width="6.625" customWidth="1"/>
    <col min="6" max="6" width="7.375" customWidth="1"/>
  </cols>
  <sheetData>
    <row r="1" spans="1:6" x14ac:dyDescent="0.2">
      <c r="A1" s="25" t="s">
        <v>42</v>
      </c>
      <c r="B1" s="26" t="s">
        <v>73</v>
      </c>
      <c r="C1" s="26" t="s">
        <v>78</v>
      </c>
      <c r="D1" s="25" t="s">
        <v>85</v>
      </c>
      <c r="E1" s="25" t="s">
        <v>44</v>
      </c>
      <c r="F1" s="25" t="s">
        <v>204</v>
      </c>
    </row>
    <row r="3" spans="1:6" x14ac:dyDescent="0.2">
      <c r="A3" s="30" t="s">
        <v>45</v>
      </c>
      <c r="B3" s="27" t="s">
        <v>206</v>
      </c>
      <c r="C3" s="27" t="s">
        <v>151</v>
      </c>
      <c r="D3" t="s">
        <v>46</v>
      </c>
      <c r="E3" s="28">
        <v>0.5</v>
      </c>
      <c r="F3" t="s">
        <v>67</v>
      </c>
    </row>
    <row r="4" spans="1:6" ht="38.25" x14ac:dyDescent="0.2">
      <c r="A4" s="30"/>
      <c r="B4" s="94" t="s">
        <v>169</v>
      </c>
      <c r="E4" s="28"/>
    </row>
    <row r="5" spans="1:6" ht="25.5" x14ac:dyDescent="0.2">
      <c r="A5" s="30"/>
      <c r="B5" s="27" t="s">
        <v>207</v>
      </c>
      <c r="E5" s="28"/>
    </row>
    <row r="6" spans="1:6" ht="38.25" x14ac:dyDescent="0.2">
      <c r="A6" s="30"/>
      <c r="B6" s="27" t="s">
        <v>48</v>
      </c>
      <c r="E6" s="28"/>
      <c r="F6" s="28"/>
    </row>
    <row r="7" spans="1:6" x14ac:dyDescent="0.2">
      <c r="A7" s="30"/>
      <c r="B7" s="27" t="s">
        <v>49</v>
      </c>
      <c r="E7" s="28"/>
      <c r="F7" s="28"/>
    </row>
    <row r="8" spans="1:6" x14ac:dyDescent="0.2">
      <c r="A8" s="30"/>
      <c r="B8" s="27" t="s">
        <v>198</v>
      </c>
    </row>
    <row r="9" spans="1:6" ht="25.5" x14ac:dyDescent="0.2">
      <c r="A9" s="30"/>
      <c r="B9" s="27" t="s">
        <v>197</v>
      </c>
    </row>
    <row r="10" spans="1:6" ht="51" x14ac:dyDescent="0.2">
      <c r="A10" s="30"/>
      <c r="B10" s="27" t="s">
        <v>132</v>
      </c>
      <c r="F10" s="28"/>
    </row>
    <row r="11" spans="1:6" ht="25.5" x14ac:dyDescent="0.2">
      <c r="B11" s="27" t="s">
        <v>80</v>
      </c>
    </row>
    <row r="12" spans="1:6" ht="51" x14ac:dyDescent="0.2">
      <c r="B12" s="27" t="s">
        <v>163</v>
      </c>
    </row>
    <row r="13" spans="1:6" ht="38.25" x14ac:dyDescent="0.2">
      <c r="B13" s="27" t="s">
        <v>60</v>
      </c>
    </row>
    <row r="14" spans="1:6" ht="25.5" x14ac:dyDescent="0.2">
      <c r="B14" s="27" t="s">
        <v>150</v>
      </c>
    </row>
    <row r="15" spans="1:6" ht="25.5" x14ac:dyDescent="0.2">
      <c r="B15" s="27" t="s">
        <v>64</v>
      </c>
    </row>
    <row r="16" spans="1:6" x14ac:dyDescent="0.2">
      <c r="B16" s="27" t="s">
        <v>152</v>
      </c>
    </row>
    <row r="18" spans="2:2" x14ac:dyDescent="0.2">
      <c r="B18" s="27" t="s">
        <v>97</v>
      </c>
    </row>
  </sheetData>
  <phoneticPr fontId="12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view="pageLayout" workbookViewId="0">
      <selection activeCell="C43" sqref="C43"/>
    </sheetView>
  </sheetViews>
  <sheetFormatPr defaultColWidth="11" defaultRowHeight="12.75" x14ac:dyDescent="0.2"/>
  <sheetData>
    <row r="1" spans="1:1" x14ac:dyDescent="0.2">
      <c r="A1" t="s">
        <v>205</v>
      </c>
    </row>
    <row r="3" spans="1:1" x14ac:dyDescent="0.2">
      <c r="A3" t="s">
        <v>2</v>
      </c>
    </row>
    <row r="5" spans="1:1" x14ac:dyDescent="0.2">
      <c r="A5" t="s">
        <v>3</v>
      </c>
    </row>
    <row r="6" spans="1:1" x14ac:dyDescent="0.2">
      <c r="A6" t="s">
        <v>4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  <row r="12" spans="1:1" x14ac:dyDescent="0.2">
      <c r="A12" t="s">
        <v>9</v>
      </c>
    </row>
    <row r="13" spans="1:1" x14ac:dyDescent="0.2">
      <c r="A13" t="s">
        <v>95</v>
      </c>
    </row>
    <row r="14" spans="1:1" x14ac:dyDescent="0.2">
      <c r="A14" t="s">
        <v>183</v>
      </c>
    </row>
    <row r="15" spans="1:1" x14ac:dyDescent="0.2">
      <c r="A15" t="s">
        <v>184</v>
      </c>
    </row>
    <row r="16" spans="1:1" x14ac:dyDescent="0.2">
      <c r="A16" t="s">
        <v>182</v>
      </c>
    </row>
    <row r="17" spans="1:1" x14ac:dyDescent="0.2">
      <c r="A17" t="s">
        <v>168</v>
      </c>
    </row>
    <row r="18" spans="1:1" x14ac:dyDescent="0.2">
      <c r="A18" t="s">
        <v>124</v>
      </c>
    </row>
    <row r="19" spans="1:1" x14ac:dyDescent="0.2">
      <c r="A19" t="s">
        <v>81</v>
      </c>
    </row>
    <row r="21" spans="1:1" x14ac:dyDescent="0.2">
      <c r="A21" t="s">
        <v>0</v>
      </c>
    </row>
    <row r="22" spans="1:1" x14ac:dyDescent="0.2">
      <c r="A22" t="s">
        <v>1</v>
      </c>
    </row>
    <row r="23" spans="1:1" x14ac:dyDescent="0.2">
      <c r="A23" t="s">
        <v>137</v>
      </c>
    </row>
    <row r="24" spans="1:1" x14ac:dyDescent="0.2">
      <c r="A24" t="s">
        <v>19</v>
      </c>
    </row>
    <row r="25" spans="1:1" x14ac:dyDescent="0.2">
      <c r="A25" t="s">
        <v>20</v>
      </c>
    </row>
    <row r="26" spans="1:1" x14ac:dyDescent="0.2">
      <c r="A26" t="s">
        <v>21</v>
      </c>
    </row>
    <row r="27" spans="1:1" x14ac:dyDescent="0.2">
      <c r="A27" t="s">
        <v>40</v>
      </c>
    </row>
    <row r="28" spans="1:1" x14ac:dyDescent="0.2">
      <c r="A28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</sheetData>
  <phoneticPr fontId="12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150" zoomScaleNormal="150" zoomScalePageLayoutView="150" workbookViewId="0">
      <selection activeCell="C12" sqref="C12"/>
    </sheetView>
  </sheetViews>
  <sheetFormatPr defaultColWidth="11" defaultRowHeight="12.75" x14ac:dyDescent="0.2"/>
  <cols>
    <col min="1" max="1" width="15.375" customWidth="1"/>
    <col min="2" max="2" width="13.125" style="13" bestFit="1" customWidth="1"/>
    <col min="3" max="3" width="13.375" customWidth="1"/>
    <col min="4" max="5" width="0" hidden="1" customWidth="1"/>
  </cols>
  <sheetData>
    <row r="1" spans="1:8" x14ac:dyDescent="0.2">
      <c r="B1" s="13" t="s">
        <v>130</v>
      </c>
      <c r="C1" s="13" t="s">
        <v>180</v>
      </c>
    </row>
    <row r="2" spans="1:8" x14ac:dyDescent="0.2">
      <c r="C2" s="13"/>
    </row>
    <row r="3" spans="1:8" x14ac:dyDescent="0.2">
      <c r="A3" t="s">
        <v>59</v>
      </c>
      <c r="B3" s="133">
        <v>148000</v>
      </c>
      <c r="C3" s="103">
        <v>148000</v>
      </c>
    </row>
    <row r="4" spans="1:8" x14ac:dyDescent="0.2">
      <c r="A4" t="s">
        <v>178</v>
      </c>
      <c r="B4" s="23">
        <v>144000</v>
      </c>
      <c r="C4" s="14">
        <v>144000</v>
      </c>
      <c r="H4" s="25"/>
    </row>
    <row r="5" spans="1:8" x14ac:dyDescent="0.2">
      <c r="A5" t="s">
        <v>165</v>
      </c>
      <c r="B5" s="17">
        <v>107000</v>
      </c>
      <c r="C5" s="14">
        <v>107000</v>
      </c>
    </row>
    <row r="6" spans="1:8" x14ac:dyDescent="0.2">
      <c r="A6" t="s">
        <v>37</v>
      </c>
      <c r="B6" s="18">
        <v>9.4399999999999998E-2</v>
      </c>
      <c r="C6" s="32">
        <v>9.4399999999999998E-2</v>
      </c>
    </row>
    <row r="7" spans="1:8" x14ac:dyDescent="0.2">
      <c r="A7" t="s">
        <v>200</v>
      </c>
      <c r="B7" s="20">
        <v>180</v>
      </c>
      <c r="C7" s="33">
        <v>180</v>
      </c>
    </row>
    <row r="8" spans="1:8" x14ac:dyDescent="0.2">
      <c r="A8" t="s">
        <v>38</v>
      </c>
      <c r="B8" s="19">
        <v>1171</v>
      </c>
      <c r="C8" s="15">
        <v>1171</v>
      </c>
    </row>
    <row r="9" spans="1:8" x14ac:dyDescent="0.2">
      <c r="A9" t="s">
        <v>53</v>
      </c>
      <c r="B9" s="20">
        <v>1</v>
      </c>
      <c r="C9" s="13">
        <v>1</v>
      </c>
    </row>
    <row r="10" spans="1:8" x14ac:dyDescent="0.2">
      <c r="A10" t="s">
        <v>54</v>
      </c>
      <c r="B10" s="20">
        <v>179</v>
      </c>
      <c r="C10" s="33">
        <v>179</v>
      </c>
    </row>
    <row r="11" spans="1:8" x14ac:dyDescent="0.2">
      <c r="A11" t="s">
        <v>86</v>
      </c>
      <c r="B11" s="31">
        <v>107000</v>
      </c>
      <c r="C11" s="16">
        <v>107000</v>
      </c>
    </row>
    <row r="12" spans="1:8" x14ac:dyDescent="0.2">
      <c r="A12" t="s">
        <v>181</v>
      </c>
      <c r="B12" s="31"/>
      <c r="C12" s="42"/>
    </row>
    <row r="14" spans="1:8" x14ac:dyDescent="0.2">
      <c r="A14" s="64" t="s">
        <v>51</v>
      </c>
      <c r="B14" s="20"/>
      <c r="C14" s="25" t="s">
        <v>18</v>
      </c>
    </row>
    <row r="15" spans="1:8" x14ac:dyDescent="0.2">
      <c r="A15" s="64" t="s">
        <v>136</v>
      </c>
      <c r="B15" s="93">
        <v>0.7</v>
      </c>
    </row>
    <row r="16" spans="1:8" x14ac:dyDescent="0.2">
      <c r="A16" s="64" t="s">
        <v>98</v>
      </c>
      <c r="B16" s="14">
        <f>B15*B3</f>
        <v>103600</v>
      </c>
      <c r="C16" s="90">
        <f>C17/B4</f>
        <v>0</v>
      </c>
    </row>
    <row r="17" spans="1:6" x14ac:dyDescent="0.2">
      <c r="A17" s="64" t="s">
        <v>209</v>
      </c>
      <c r="B17" s="65">
        <v>0.12</v>
      </c>
      <c r="C17" s="62"/>
    </row>
    <row r="18" spans="1:6" x14ac:dyDescent="0.2">
      <c r="A18" s="64" t="s">
        <v>210</v>
      </c>
      <c r="B18" s="65">
        <v>0.1275</v>
      </c>
    </row>
    <row r="19" spans="1:6" ht="13.5" thickBot="1" x14ac:dyDescent="0.25"/>
    <row r="20" spans="1:6" ht="16.5" thickBot="1" x14ac:dyDescent="0.3">
      <c r="A20" s="1" t="s">
        <v>28</v>
      </c>
      <c r="B20" s="2" t="s">
        <v>41</v>
      </c>
      <c r="C20" s="2" t="s">
        <v>30</v>
      </c>
      <c r="D20" s="2" t="s">
        <v>31</v>
      </c>
      <c r="E20" s="2" t="s">
        <v>32</v>
      </c>
      <c r="F20" s="3" t="s">
        <v>33</v>
      </c>
    </row>
    <row r="21" spans="1:6" x14ac:dyDescent="0.2">
      <c r="A21" s="4" t="s">
        <v>34</v>
      </c>
      <c r="B21" s="34">
        <f>B6</f>
        <v>9.4399999999999998E-2</v>
      </c>
      <c r="C21" s="37">
        <f>B6</f>
        <v>9.4399999999999998E-2</v>
      </c>
      <c r="D21" s="6">
        <f>RATE(D22,D23,D24,D26,D25)</f>
        <v>6.0000000000000074E-2</v>
      </c>
      <c r="E21" s="5">
        <f>B6</f>
        <v>9.4399999999999998E-2</v>
      </c>
      <c r="F21" s="37">
        <f>B6</f>
        <v>9.4399999999999998E-2</v>
      </c>
    </row>
    <row r="22" spans="1:6" x14ac:dyDescent="0.2">
      <c r="A22" s="7" t="s">
        <v>35</v>
      </c>
      <c r="B22" s="35">
        <f>B7</f>
        <v>180</v>
      </c>
      <c r="C22" s="38">
        <f>B10</f>
        <v>179</v>
      </c>
      <c r="D22" s="8">
        <v>20</v>
      </c>
      <c r="E22" s="9">
        <f>NPER(E21/12,E23,E24,B26,E25)</f>
        <v>-52.897731490628722</v>
      </c>
      <c r="F22" s="38">
        <f>C7</f>
        <v>180</v>
      </c>
    </row>
    <row r="23" spans="1:6" x14ac:dyDescent="0.2">
      <c r="A23" s="7" t="s">
        <v>33</v>
      </c>
      <c r="B23" s="36">
        <f>C8</f>
        <v>1171</v>
      </c>
      <c r="C23" s="39">
        <f>C8</f>
        <v>1171</v>
      </c>
      <c r="D23" s="10">
        <v>60</v>
      </c>
      <c r="E23" s="12">
        <f>F23</f>
        <v>1113.4497438407398</v>
      </c>
      <c r="F23" s="40">
        <f>PMT(F21/12,F22,-F24,F26,F25)</f>
        <v>1113.4497438407398</v>
      </c>
    </row>
    <row r="24" spans="1:6" x14ac:dyDescent="0.2">
      <c r="A24" s="7" t="s">
        <v>30</v>
      </c>
      <c r="B24" s="36">
        <f>C11</f>
        <v>107000</v>
      </c>
      <c r="C24" s="11">
        <f>-PV(C21/12,B10,B8,C26,C25)</f>
        <v>112244.68888213413</v>
      </c>
      <c r="D24" s="10">
        <v>-1000</v>
      </c>
      <c r="E24" s="10">
        <f>F24</f>
        <v>107000</v>
      </c>
      <c r="F24" s="43">
        <f>B5</f>
        <v>107000</v>
      </c>
    </row>
    <row r="25" spans="1:6" hidden="1" x14ac:dyDescent="0.2">
      <c r="A25" s="7" t="s">
        <v>36</v>
      </c>
      <c r="B25" s="21">
        <v>0</v>
      </c>
      <c r="C25" s="10">
        <v>0</v>
      </c>
      <c r="D25" s="10">
        <v>0</v>
      </c>
      <c r="E25" s="10">
        <v>0</v>
      </c>
      <c r="F25" s="41">
        <v>0</v>
      </c>
    </row>
    <row r="26" spans="1:6" x14ac:dyDescent="0.2">
      <c r="A26" s="7" t="s">
        <v>29</v>
      </c>
      <c r="B26" s="22">
        <f>FV(B21/12,B22,B8,-B5,B25)</f>
        <v>-22662.883693853801</v>
      </c>
      <c r="C26" s="41">
        <f>B12</f>
        <v>0</v>
      </c>
      <c r="D26" s="10">
        <v>1000</v>
      </c>
      <c r="E26" s="10">
        <v>0</v>
      </c>
      <c r="F26" s="41">
        <f>B12</f>
        <v>0</v>
      </c>
    </row>
    <row r="28" spans="1:6" ht="19.5" x14ac:dyDescent="0.25">
      <c r="A28" s="71" t="s">
        <v>185</v>
      </c>
      <c r="B28" s="72"/>
      <c r="C28" s="68"/>
    </row>
    <row r="29" spans="1:6" ht="19.5" x14ac:dyDescent="0.25">
      <c r="A29" s="68"/>
      <c r="B29" s="72" t="s">
        <v>10</v>
      </c>
      <c r="C29" s="68"/>
    </row>
  </sheetData>
  <phoneticPr fontId="1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10" zoomScale="150" zoomScaleNormal="150" zoomScalePageLayoutView="150" workbookViewId="0">
      <selection activeCell="D12" sqref="D12"/>
    </sheetView>
  </sheetViews>
  <sheetFormatPr defaultColWidth="11" defaultRowHeight="12.75" x14ac:dyDescent="0.2"/>
  <cols>
    <col min="2" max="2" width="17.25" customWidth="1"/>
    <col min="3" max="3" width="18" customWidth="1"/>
    <col min="4" max="4" width="13" customWidth="1"/>
    <col min="5" max="5" width="15.875" customWidth="1"/>
    <col min="6" max="6" width="15.25" customWidth="1"/>
    <col min="7" max="7" width="15.75" customWidth="1"/>
  </cols>
  <sheetData>
    <row r="1" spans="1:7" ht="13.5" thickBot="1" x14ac:dyDescent="0.25"/>
    <row r="2" spans="1:7" ht="24.75" thickTop="1" thickBot="1" x14ac:dyDescent="0.4">
      <c r="A2" s="137" t="s">
        <v>117</v>
      </c>
      <c r="B2" s="138"/>
      <c r="C2" s="136"/>
      <c r="D2" s="46" t="s">
        <v>134</v>
      </c>
      <c r="E2" s="46" t="s">
        <v>190</v>
      </c>
      <c r="F2" s="46" t="s">
        <v>43</v>
      </c>
    </row>
    <row r="3" spans="1:7" ht="27" thickTop="1" thickBot="1" x14ac:dyDescent="0.4">
      <c r="A3" s="139" t="s">
        <v>118</v>
      </c>
      <c r="B3" s="140"/>
      <c r="C3" s="47"/>
      <c r="D3" s="48">
        <v>0.12</v>
      </c>
      <c r="E3" s="48">
        <f>'Data Input'!B15</f>
        <v>0.7</v>
      </c>
      <c r="F3" s="48">
        <f>C3/'Data Input'!B3</f>
        <v>0</v>
      </c>
    </row>
    <row r="4" spans="1:7" ht="27" thickTop="1" thickBot="1" x14ac:dyDescent="0.4">
      <c r="A4" s="139" t="s">
        <v>27</v>
      </c>
      <c r="B4" s="141"/>
      <c r="C4" s="49" t="e">
        <f>C5/C3</f>
        <v>#DIV/0!</v>
      </c>
      <c r="D4" s="50"/>
      <c r="E4" s="51"/>
      <c r="F4" s="51"/>
    </row>
    <row r="5" spans="1:7" ht="27" thickTop="1" thickBot="1" x14ac:dyDescent="0.4">
      <c r="A5" s="139" t="s">
        <v>23</v>
      </c>
      <c r="B5" s="140"/>
      <c r="C5" s="52"/>
      <c r="D5" s="53"/>
      <c r="E5" s="66"/>
      <c r="F5" s="44"/>
    </row>
    <row r="6" spans="1:7" ht="27" thickTop="1" thickBot="1" x14ac:dyDescent="0.4">
      <c r="A6" s="139" t="s">
        <v>24</v>
      </c>
      <c r="B6" s="140"/>
      <c r="C6" s="47">
        <f>C3-C5</f>
        <v>0</v>
      </c>
      <c r="D6" s="45"/>
      <c r="E6" s="45"/>
      <c r="F6" s="44"/>
    </row>
    <row r="7" spans="1:7" ht="13.5" thickTop="1" x14ac:dyDescent="0.2"/>
    <row r="9" spans="1:7" ht="13.5" thickBot="1" x14ac:dyDescent="0.25">
      <c r="A9" s="30"/>
      <c r="B9" s="30"/>
      <c r="C9" s="30"/>
    </row>
    <row r="10" spans="1:7" ht="24.75" thickTop="1" thickBot="1" x14ac:dyDescent="0.4">
      <c r="A10" s="134" t="s">
        <v>194</v>
      </c>
      <c r="B10" s="135"/>
      <c r="C10" s="135"/>
      <c r="D10" s="135"/>
      <c r="E10" s="135"/>
      <c r="F10" s="135"/>
      <c r="G10" s="136"/>
    </row>
    <row r="11" spans="1:7" ht="88.5" thickTop="1" thickBot="1" x14ac:dyDescent="0.35">
      <c r="A11" s="54" t="s">
        <v>195</v>
      </c>
      <c r="B11" s="54" t="s">
        <v>196</v>
      </c>
      <c r="C11" s="54" t="s">
        <v>56</v>
      </c>
      <c r="D11" s="54" t="s">
        <v>57</v>
      </c>
      <c r="E11" s="55" t="s">
        <v>58</v>
      </c>
      <c r="F11" s="55" t="s">
        <v>202</v>
      </c>
    </row>
    <row r="12" spans="1:7" ht="23.25" thickTop="1" thickBot="1" x14ac:dyDescent="0.35">
      <c r="A12" s="56">
        <v>100</v>
      </c>
      <c r="B12" s="57">
        <f>-PV(B13/12,A12,'Data Input'!B8)</f>
        <v>85268.544611628065</v>
      </c>
      <c r="C12" s="58">
        <f>B12/'Data Input'!B3</f>
        <v>0.57613881494343289</v>
      </c>
      <c r="D12" s="63">
        <v>2500</v>
      </c>
      <c r="E12" s="57">
        <f>B12-D12</f>
        <v>82768.544611628065</v>
      </c>
      <c r="F12" s="57">
        <f>PV('Data Input'!B6/12,'Data Input'!B10-'Quote (No Balloon)'!A12,-'Data Input'!B8)</f>
        <v>68702.398670714159</v>
      </c>
    </row>
    <row r="13" spans="1:7" ht="24.75" thickTop="1" thickBot="1" x14ac:dyDescent="0.4">
      <c r="A13" s="46" t="s">
        <v>134</v>
      </c>
      <c r="B13" s="132">
        <v>0.08</v>
      </c>
      <c r="C13" s="76"/>
      <c r="D13" s="78">
        <f>D12/B12</f>
        <v>2.9319135343364066E-2</v>
      </c>
      <c r="E13" s="77"/>
      <c r="F13" s="77"/>
    </row>
    <row r="14" spans="1:7" ht="14.25" thickTop="1" thickBot="1" x14ac:dyDescent="0.25"/>
    <row r="15" spans="1:7" ht="13.5" thickTop="1" x14ac:dyDescent="0.2">
      <c r="A15" s="75">
        <f>'Data Input'!B10</f>
        <v>179</v>
      </c>
      <c r="B15" s="74" t="s">
        <v>172</v>
      </c>
    </row>
    <row r="16" spans="1:7" x14ac:dyDescent="0.2">
      <c r="A16" s="73"/>
      <c r="B16" s="73"/>
      <c r="C16" s="30"/>
    </row>
    <row r="17" spans="1:3" ht="19.5" x14ac:dyDescent="0.25">
      <c r="A17" s="67"/>
      <c r="B17" s="86" t="s">
        <v>65</v>
      </c>
      <c r="C17" s="67"/>
    </row>
  </sheetData>
  <mergeCells count="6">
    <mergeCell ref="A10:G10"/>
    <mergeCell ref="A2:C2"/>
    <mergeCell ref="A3:B3"/>
    <mergeCell ref="A4:B4"/>
    <mergeCell ref="A5:B5"/>
    <mergeCell ref="A6:B6"/>
  </mergeCells>
  <phoneticPr fontId="12" type="noConversion"/>
  <conditionalFormatting sqref="F3 C12:C13">
    <cfRule type="cellIs" dxfId="4" priority="0" stopIfTrue="1" operator="greaterThan">
      <formula>$E$3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Charts</vt:lpstr>
      </vt:variant>
      <vt:variant>
        <vt:i4>1</vt:i4>
      </vt:variant>
    </vt:vector>
  </HeadingPairs>
  <TitlesOfParts>
    <vt:vector size="16" baseType="lpstr">
      <vt:lpstr>Start Here</vt:lpstr>
      <vt:lpstr>SFR</vt:lpstr>
      <vt:lpstr>MFH &amp; Land</vt:lpstr>
      <vt:lpstr>Comm</vt:lpstr>
      <vt:lpstr>Land</vt:lpstr>
      <vt:lpstr>Biz Notes</vt:lpstr>
      <vt:lpstr>Private Funders</vt:lpstr>
      <vt:lpstr>Data Input</vt:lpstr>
      <vt:lpstr>Quote (No Balloon)</vt:lpstr>
      <vt:lpstr>Quote (Balloon)</vt:lpstr>
      <vt:lpstr>Completion Checklist</vt:lpstr>
      <vt:lpstr>Input</vt:lpstr>
      <vt:lpstr>Full Am</vt:lpstr>
      <vt:lpstr>Partial Am</vt:lpstr>
      <vt:lpstr>Sheet1</vt:lpstr>
      <vt:lpstr>Partial Graph</vt:lpstr>
    </vt:vector>
  </TitlesOfParts>
  <Company>Sunshine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Marshall</dc:creator>
  <cp:lastModifiedBy>Joe</cp:lastModifiedBy>
  <cp:lastPrinted>2010-11-23T14:19:17Z</cp:lastPrinted>
  <dcterms:created xsi:type="dcterms:W3CDTF">2009-12-23T20:33:40Z</dcterms:created>
  <dcterms:modified xsi:type="dcterms:W3CDTF">2016-05-05T18:08:05Z</dcterms:modified>
</cp:coreProperties>
</file>