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ddie\Desktop\"/>
    </mc:Choice>
  </mc:AlternateContent>
  <workbookProtection lockStructure="1"/>
  <bookViews>
    <workbookView xWindow="1608" yWindow="12" windowWidth="10704" windowHeight="7404" activeTab="1"/>
  </bookViews>
  <sheets>
    <sheet name="Partial Timeline" sheetId="4" r:id="rId1"/>
    <sheet name="Quote" sheetId="1" r:id="rId2"/>
    <sheet name="Discount vs Yield" sheetId="3" r:id="rId3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1" l="1"/>
  <c r="E15" i="1" s="1"/>
  <c r="E6" i="1"/>
  <c r="C8" i="1"/>
  <c r="E12" i="1" s="1"/>
  <c r="R5" i="4"/>
  <c r="N3" i="4"/>
  <c r="C23" i="4"/>
  <c r="E4" i="3"/>
  <c r="B13" i="3"/>
  <c r="F6" i="3"/>
  <c r="E17" i="3"/>
  <c r="C6" i="3"/>
  <c r="C17" i="3"/>
  <c r="C13" i="3"/>
  <c r="I17" i="3"/>
  <c r="I15" i="3"/>
  <c r="G17" i="3"/>
  <c r="G13" i="3"/>
  <c r="E11" i="3"/>
  <c r="I13" i="3"/>
  <c r="E13" i="3"/>
  <c r="E10" i="1"/>
  <c r="C11" i="3"/>
  <c r="D11" i="3"/>
  <c r="G11" i="3"/>
  <c r="H11" i="3"/>
  <c r="I11" i="3"/>
  <c r="J11" i="3"/>
  <c r="F11" i="3"/>
  <c r="M18" i="4"/>
  <c r="M12" i="4"/>
  <c r="F17" i="4"/>
  <c r="I7" i="4"/>
  <c r="U17" i="4"/>
  <c r="G22" i="4"/>
  <c r="L27" i="4"/>
  <c r="E17" i="4"/>
  <c r="V27" i="4"/>
  <c r="J17" i="4"/>
  <c r="L12" i="4"/>
  <c r="R12" i="4"/>
  <c r="Q7" i="4"/>
  <c r="K27" i="4"/>
  <c r="G12" i="4"/>
  <c r="O17" i="4"/>
  <c r="H27" i="4"/>
  <c r="V22" i="4"/>
  <c r="D7" i="4"/>
  <c r="K12" i="4"/>
  <c r="H17" i="4"/>
  <c r="I22" i="4"/>
  <c r="F12" i="4"/>
  <c r="O12" i="4"/>
  <c r="R7" i="4"/>
  <c r="T17" i="4"/>
  <c r="C8" i="4"/>
  <c r="M27" i="4"/>
  <c r="F27" i="4"/>
  <c r="V17" i="4"/>
  <c r="J27" i="4"/>
  <c r="C12" i="4"/>
  <c r="F22" i="4"/>
  <c r="L17" i="4"/>
  <c r="K17" i="4"/>
  <c r="C7" i="4"/>
  <c r="E27" i="4"/>
  <c r="N27" i="4"/>
  <c r="E12" i="4"/>
  <c r="J22" i="4"/>
  <c r="D17" i="4"/>
  <c r="U27" i="4"/>
  <c r="P22" i="4"/>
  <c r="V12" i="4"/>
  <c r="N7" i="4"/>
  <c r="G27" i="4"/>
  <c r="M22" i="4"/>
  <c r="O7" i="4"/>
  <c r="Q27" i="4"/>
  <c r="H12" i="4"/>
  <c r="K7" i="4"/>
  <c r="G7" i="4"/>
  <c r="C28" i="4"/>
  <c r="C18" i="4"/>
  <c r="K13" i="4"/>
  <c r="R22" i="4"/>
  <c r="T12" i="4"/>
  <c r="S17" i="4"/>
  <c r="R17" i="4"/>
  <c r="M17" i="4"/>
  <c r="C27" i="4"/>
  <c r="O22" i="4"/>
  <c r="T22" i="4"/>
  <c r="Q12" i="4"/>
  <c r="I27" i="4"/>
  <c r="D27" i="4"/>
  <c r="R27" i="4"/>
  <c r="E22" i="4"/>
  <c r="I17" i="4"/>
  <c r="U12" i="4"/>
  <c r="G17" i="4"/>
  <c r="K22" i="4"/>
  <c r="E7" i="4"/>
  <c r="V7" i="4"/>
  <c r="P27" i="4"/>
  <c r="F7" i="4"/>
  <c r="J7" i="4"/>
  <c r="Q22" i="4"/>
  <c r="T27" i="4"/>
  <c r="O27" i="4"/>
  <c r="D5" i="4"/>
  <c r="C24" i="4"/>
  <c r="C13" i="4"/>
  <c r="I8" i="4"/>
  <c r="R23" i="4"/>
  <c r="U7" i="4"/>
  <c r="N12" i="4"/>
  <c r="L22" i="4"/>
  <c r="H22" i="4"/>
  <c r="N17" i="4"/>
  <c r="T7" i="4"/>
  <c r="H7" i="4"/>
  <c r="N22" i="4"/>
  <c r="C22" i="4"/>
  <c r="S27" i="4"/>
  <c r="U22" i="4"/>
  <c r="P17" i="4"/>
  <c r="L7" i="4"/>
  <c r="P12" i="4"/>
  <c r="M7" i="4"/>
  <c r="S12" i="4"/>
  <c r="P7" i="4"/>
  <c r="D12" i="4"/>
  <c r="D22" i="4"/>
  <c r="S7" i="4"/>
  <c r="J12" i="4"/>
  <c r="S22" i="4"/>
  <c r="Q17" i="4"/>
  <c r="I12" i="4"/>
  <c r="C17" i="4"/>
  <c r="C14" i="4"/>
  <c r="B24" i="4"/>
  <c r="I9" i="4"/>
  <c r="K14" i="4"/>
  <c r="R24" i="4"/>
  <c r="C29" i="4"/>
  <c r="M19" i="4"/>
  <c r="B9" i="4"/>
  <c r="C9" i="4"/>
  <c r="C19" i="4"/>
  <c r="B19" i="4"/>
  <c r="G15" i="1" l="1"/>
  <c r="F17" i="1"/>
  <c r="E17" i="1"/>
  <c r="E18" i="1" s="1"/>
  <c r="E19" i="1" s="1"/>
</calcChain>
</file>

<file path=xl/sharedStrings.xml><?xml version="1.0" encoding="utf-8"?>
<sst xmlns="http://schemas.openxmlformats.org/spreadsheetml/2006/main" count="74" uniqueCount="50">
  <si>
    <t>Terms is Note</t>
  </si>
  <si>
    <t>Int Rate</t>
  </si>
  <si>
    <t>Mo Pmt</t>
  </si>
  <si>
    <t># of Pmts made</t>
  </si>
  <si>
    <t># of Pmts rem</t>
  </si>
  <si>
    <t>LTV Ratio</t>
  </si>
  <si>
    <t>Price from Funder</t>
  </si>
  <si>
    <t xml:space="preserve">Profit to Broker </t>
  </si>
  <si>
    <t>ITV</t>
  </si>
  <si>
    <t>Monthly Discount</t>
  </si>
  <si>
    <t xml:space="preserve">Principal </t>
  </si>
  <si>
    <t>Unpaid Balance</t>
  </si>
  <si>
    <t>balloon in XX mos</t>
  </si>
  <si>
    <t>Balloon</t>
  </si>
  <si>
    <t xml:space="preserve"> Terms of Note </t>
  </si>
  <si>
    <t>Prin</t>
  </si>
  <si>
    <t>Interest Rate</t>
  </si>
  <si>
    <t>Term</t>
  </si>
  <si>
    <t>UPB</t>
  </si>
  <si>
    <t xml:space="preserve">Yield </t>
  </si>
  <si>
    <t>PV</t>
  </si>
  <si>
    <t>% of Balance</t>
  </si>
  <si>
    <t>Note Amount</t>
  </si>
  <si>
    <t>Pmt</t>
  </si>
  <si>
    <t>Yield</t>
  </si>
  <si>
    <t># made</t>
  </si>
  <si>
    <t># remain</t>
  </si>
  <si>
    <t>Mos</t>
  </si>
  <si>
    <t>made</t>
  </si>
  <si>
    <t>left</t>
  </si>
  <si>
    <t>of Note Balance</t>
  </si>
  <si>
    <t>of Note balance</t>
  </si>
  <si>
    <t xml:space="preserve">Month Term </t>
  </si>
  <si>
    <t>Balance Reassigned to Seller</t>
  </si>
  <si>
    <t>of Note's Balance</t>
  </si>
  <si>
    <t>Month Term</t>
  </si>
  <si>
    <t>of Note bal</t>
  </si>
  <si>
    <t>Reassigned</t>
  </si>
  <si>
    <t>Full Purchase of all remaining payments</t>
  </si>
  <si>
    <t>Quote - Full</t>
  </si>
  <si>
    <t>Price to Seller</t>
  </si>
  <si>
    <r>
      <t xml:space="preserve">Term </t>
    </r>
    <r>
      <rPr>
        <sz val="10"/>
        <color indexed="9"/>
        <rFont val="Arial"/>
      </rPr>
      <t>(# of Mos)</t>
    </r>
  </si>
  <si>
    <t># mos rem</t>
  </si>
  <si>
    <t>Seller's Total Discount</t>
  </si>
  <si>
    <t>(put in what you want to make)</t>
  </si>
  <si>
    <t xml:space="preserve">% of Price </t>
  </si>
  <si>
    <t>% of Price</t>
  </si>
  <si>
    <t>% of  Price</t>
  </si>
  <si>
    <t>% of UPB</t>
  </si>
  <si>
    <t>Market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</si>
</sst>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"/>
    <numFmt numFmtId="165" formatCode="&quot;$&quot;#,##0.00"/>
  </numFmts>
  <fonts count="41" x14ac:knownFonts="1">
    <font>
      <sz val="10"/>
      <name val="Arial"/>
    </font>
    <font>
      <sz val="10"/>
      <name val="Arial"/>
    </font>
    <font>
      <sz val="18"/>
      <name val="Arial"/>
    </font>
    <font>
      <sz val="10"/>
      <name val="Arial"/>
      <family val="2"/>
    </font>
    <font>
      <sz val="24"/>
      <name val="Arial"/>
    </font>
    <font>
      <sz val="8"/>
      <name val="Arial"/>
    </font>
    <font>
      <b/>
      <sz val="14"/>
      <name val="Arial"/>
      <family val="2"/>
    </font>
    <font>
      <sz val="14"/>
      <name val="Arial"/>
    </font>
    <font>
      <b/>
      <sz val="14"/>
      <color indexed="9"/>
      <name val="Arial"/>
      <family val="2"/>
    </font>
    <font>
      <sz val="14"/>
      <name val="Arial"/>
      <family val="2"/>
    </font>
    <font>
      <sz val="16"/>
      <color indexed="9"/>
      <name val="Arial"/>
    </font>
    <font>
      <sz val="24"/>
      <name val="Arial"/>
      <family val="2"/>
    </font>
    <font>
      <b/>
      <sz val="10"/>
      <name val="Arial"/>
      <family val="2"/>
    </font>
    <font>
      <sz val="24"/>
      <color indexed="9"/>
      <name val="Arial"/>
    </font>
    <font>
      <sz val="20"/>
      <name val="Arial"/>
    </font>
    <font>
      <sz val="26"/>
      <name val="Arial"/>
    </font>
    <font>
      <b/>
      <sz val="16"/>
      <name val="Arial"/>
      <family val="2"/>
    </font>
    <font>
      <b/>
      <sz val="16"/>
      <color indexed="18"/>
      <name val="Arial"/>
      <family val="2"/>
    </font>
    <font>
      <sz val="16"/>
      <name val="Arial"/>
      <family val="2"/>
    </font>
    <font>
      <b/>
      <sz val="26"/>
      <color indexed="9"/>
      <name val="Arial"/>
      <family val="2"/>
    </font>
    <font>
      <sz val="18"/>
      <color indexed="9"/>
      <name val="Arial"/>
    </font>
    <font>
      <sz val="10"/>
      <color indexed="9"/>
      <name val="Arial"/>
    </font>
    <font>
      <sz val="16"/>
      <color indexed="9"/>
      <name val="Arial"/>
      <family val="2"/>
    </font>
    <font>
      <sz val="20"/>
      <color indexed="9"/>
      <name val="Arial"/>
    </font>
    <font>
      <sz val="14"/>
      <color indexed="9"/>
      <name val="Arial"/>
      <family val="2"/>
    </font>
    <font>
      <b/>
      <sz val="16"/>
      <color indexed="9"/>
      <name val="Arial"/>
      <family val="2"/>
    </font>
    <font>
      <sz val="26"/>
      <color indexed="9"/>
      <name val="Arial"/>
      <family val="2"/>
    </font>
    <font>
      <b/>
      <sz val="16"/>
      <color indexed="10"/>
      <name val="Arial"/>
      <family val="2"/>
    </font>
    <font>
      <b/>
      <sz val="16"/>
      <color indexed="43"/>
      <name val="Arial"/>
      <family val="2"/>
    </font>
    <font>
      <sz val="10"/>
      <color indexed="43"/>
      <name val="Arial"/>
      <family val="2"/>
    </font>
    <font>
      <b/>
      <sz val="16"/>
      <color indexed="41"/>
      <name val="Arial"/>
      <family val="2"/>
    </font>
    <font>
      <sz val="10"/>
      <color indexed="41"/>
      <name val="Arial"/>
      <family val="2"/>
    </font>
    <font>
      <b/>
      <sz val="16"/>
      <color indexed="47"/>
      <name val="Arial"/>
      <family val="2"/>
    </font>
    <font>
      <sz val="10"/>
      <color indexed="47"/>
      <name val="Arial"/>
      <family val="2"/>
    </font>
    <font>
      <b/>
      <sz val="16"/>
      <color indexed="42"/>
      <name val="Arial"/>
      <family val="2"/>
    </font>
    <font>
      <sz val="10"/>
      <color indexed="42"/>
      <name val="Arial"/>
      <family val="2"/>
    </font>
    <font>
      <b/>
      <sz val="24"/>
      <name val="Arial"/>
      <family val="2"/>
    </font>
    <font>
      <b/>
      <sz val="26"/>
      <name val="Arial"/>
      <family val="2"/>
    </font>
    <font>
      <b/>
      <sz val="18"/>
      <name val="Arial"/>
      <family val="2"/>
    </font>
    <font>
      <sz val="18"/>
      <color theme="0"/>
      <name val="Arial"/>
      <family val="2"/>
    </font>
    <font>
      <sz val="24"/>
      <color indexed="9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lightGray"/>
    </fill>
    <fill>
      <patternFill patternType="solid">
        <fgColor indexed="6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3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n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double">
        <color auto="1"/>
      </top>
      <bottom style="double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double">
        <color auto="1"/>
      </bottom>
      <diagonal/>
    </border>
    <border>
      <left/>
      <right style="thick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1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9" fillId="0" borderId="0" xfId="0" applyFont="1"/>
    <xf numFmtId="0" fontId="3" fillId="0" borderId="0" xfId="0" applyFont="1"/>
    <xf numFmtId="0" fontId="9" fillId="0" borderId="0" xfId="0" applyFont="1" applyAlignment="1">
      <alignment wrapText="1"/>
    </xf>
    <xf numFmtId="0" fontId="6" fillId="0" borderId="0" xfId="0" applyFont="1"/>
    <xf numFmtId="0" fontId="13" fillId="2" borderId="1" xfId="0" applyFont="1" applyFill="1" applyBorder="1" applyAlignment="1">
      <alignment horizontal="center"/>
    </xf>
    <xf numFmtId="0" fontId="4" fillId="0" borderId="0" xfId="0" applyFont="1"/>
    <xf numFmtId="0" fontId="0" fillId="2" borderId="1" xfId="0" applyFill="1" applyBorder="1" applyAlignment="1">
      <alignment horizontal="center"/>
    </xf>
    <xf numFmtId="0" fontId="7" fillId="0" borderId="0" xfId="0" applyFont="1" applyAlignment="1">
      <alignment textRotation="60"/>
    </xf>
    <xf numFmtId="0" fontId="15" fillId="0" borderId="0" xfId="0" applyFont="1"/>
    <xf numFmtId="0" fontId="8" fillId="3" borderId="2" xfId="0" applyFont="1" applyFill="1" applyBorder="1" applyAlignment="1">
      <alignment horizontal="center" wrapText="1"/>
    </xf>
    <xf numFmtId="10" fontId="8" fillId="3" borderId="2" xfId="0" applyNumberFormat="1" applyFont="1" applyFill="1" applyBorder="1" applyAlignment="1">
      <alignment horizontal="center" wrapText="1"/>
    </xf>
    <xf numFmtId="8" fontId="6" fillId="4" borderId="2" xfId="0" applyNumberFormat="1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/>
    </xf>
    <xf numFmtId="8" fontId="6" fillId="4" borderId="2" xfId="0" applyNumberFormat="1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10" fontId="17" fillId="5" borderId="3" xfId="0" quotePrefix="1" applyNumberFormat="1" applyFont="1" applyFill="1" applyBorder="1" applyAlignment="1">
      <alignment horizontal="center"/>
    </xf>
    <xf numFmtId="10" fontId="17" fillId="6" borderId="3" xfId="0" quotePrefix="1" applyNumberFormat="1" applyFont="1" applyFill="1" applyBorder="1" applyAlignment="1">
      <alignment horizontal="center"/>
    </xf>
    <xf numFmtId="0" fontId="18" fillId="0" borderId="0" xfId="0" applyFont="1"/>
    <xf numFmtId="0" fontId="18" fillId="0" borderId="0" xfId="0" applyFont="1" applyFill="1"/>
    <xf numFmtId="8" fontId="16" fillId="5" borderId="4" xfId="1" applyNumberFormat="1" applyFont="1" applyFill="1" applyBorder="1" applyAlignment="1">
      <alignment horizontal="center"/>
    </xf>
    <xf numFmtId="9" fontId="16" fillId="5" borderId="3" xfId="0" applyNumberFormat="1" applyFont="1" applyFill="1" applyBorder="1" applyAlignment="1">
      <alignment horizontal="center"/>
    </xf>
    <xf numFmtId="8" fontId="16" fillId="6" borderId="4" xfId="1" applyNumberFormat="1" applyFont="1" applyFill="1" applyBorder="1" applyAlignment="1">
      <alignment horizontal="center"/>
    </xf>
    <xf numFmtId="10" fontId="16" fillId="6" borderId="3" xfId="0" applyNumberFormat="1" applyFont="1" applyFill="1" applyBorder="1" applyAlignment="1">
      <alignment horizontal="center"/>
    </xf>
    <xf numFmtId="0" fontId="16" fillId="0" borderId="0" xfId="0" applyFont="1"/>
    <xf numFmtId="0" fontId="0" fillId="7" borderId="0" xfId="0" applyFill="1"/>
    <xf numFmtId="0" fontId="9" fillId="7" borderId="0" xfId="0" applyFont="1" applyFill="1"/>
    <xf numFmtId="0" fontId="6" fillId="7" borderId="0" xfId="0" applyFont="1" applyFill="1" applyAlignment="1">
      <alignment horizontal="left"/>
    </xf>
    <xf numFmtId="0" fontId="6" fillId="7" borderId="0" xfId="0" applyFont="1" applyFill="1"/>
    <xf numFmtId="0" fontId="3" fillId="7" borderId="0" xfId="0" applyFont="1" applyFill="1"/>
    <xf numFmtId="0" fontId="12" fillId="7" borderId="0" xfId="0" applyFont="1" applyFill="1" applyAlignment="1">
      <alignment horizontal="left"/>
    </xf>
    <xf numFmtId="0" fontId="9" fillId="7" borderId="0" xfId="0" applyFont="1" applyFill="1" applyAlignment="1"/>
    <xf numFmtId="0" fontId="9" fillId="7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9" fillId="7" borderId="5" xfId="0" applyFont="1" applyFill="1" applyBorder="1" applyAlignment="1">
      <alignment horizontal="left"/>
    </xf>
    <xf numFmtId="0" fontId="3" fillId="7" borderId="0" xfId="0" applyFont="1" applyFill="1" applyAlignment="1">
      <alignment horizontal="center"/>
    </xf>
    <xf numFmtId="10" fontId="3" fillId="7" borderId="0" xfId="0" applyNumberFormat="1" applyFont="1" applyFill="1" applyAlignment="1">
      <alignment horizontal="center"/>
    </xf>
    <xf numFmtId="10" fontId="6" fillId="7" borderId="0" xfId="0" applyNumberFormat="1" applyFont="1" applyFill="1" applyAlignment="1">
      <alignment horizontal="center"/>
    </xf>
    <xf numFmtId="0" fontId="9" fillId="7" borderId="0" xfId="0" applyFont="1" applyFill="1" applyAlignment="1">
      <alignment wrapText="1"/>
    </xf>
    <xf numFmtId="0" fontId="18" fillId="7" borderId="0" xfId="0" applyFont="1" applyFill="1"/>
    <xf numFmtId="0" fontId="16" fillId="7" borderId="0" xfId="0" applyFont="1" applyFill="1"/>
    <xf numFmtId="0" fontId="16" fillId="7" borderId="0" xfId="0" applyFont="1" applyFill="1" applyAlignment="1">
      <alignment horizontal="left"/>
    </xf>
    <xf numFmtId="0" fontId="18" fillId="7" borderId="6" xfId="0" applyFont="1" applyFill="1" applyBorder="1" applyAlignment="1">
      <alignment horizontal="center"/>
    </xf>
    <xf numFmtId="0" fontId="18" fillId="7" borderId="0" xfId="0" applyFont="1" applyFill="1" applyBorder="1" applyAlignment="1">
      <alignment horizontal="center"/>
    </xf>
    <xf numFmtId="10" fontId="18" fillId="7" borderId="7" xfId="0" applyNumberFormat="1" applyFont="1" applyFill="1" applyBorder="1" applyAlignment="1">
      <alignment horizontal="center"/>
    </xf>
    <xf numFmtId="0" fontId="18" fillId="7" borderId="6" xfId="0" applyFont="1" applyFill="1" applyBorder="1" applyAlignment="1"/>
    <xf numFmtId="0" fontId="18" fillId="7" borderId="6" xfId="0" applyFont="1" applyFill="1" applyBorder="1"/>
    <xf numFmtId="10" fontId="9" fillId="7" borderId="0" xfId="0" applyNumberFormat="1" applyFont="1" applyFill="1" applyAlignment="1">
      <alignment horizontal="center"/>
    </xf>
    <xf numFmtId="0" fontId="3" fillId="7" borderId="0" xfId="0" applyFont="1" applyFill="1" applyAlignment="1"/>
    <xf numFmtId="0" fontId="18" fillId="7" borderId="0" xfId="0" applyFont="1" applyFill="1" applyBorder="1"/>
    <xf numFmtId="8" fontId="7" fillId="0" borderId="8" xfId="0" applyNumberFormat="1" applyFont="1" applyBorder="1" applyAlignment="1">
      <alignment textRotation="71"/>
    </xf>
    <xf numFmtId="8" fontId="7" fillId="0" borderId="9" xfId="0" applyNumberFormat="1" applyFont="1" applyBorder="1" applyAlignment="1">
      <alignment textRotation="71"/>
    </xf>
    <xf numFmtId="8" fontId="2" fillId="4" borderId="10" xfId="0" applyNumberFormat="1" applyFont="1" applyFill="1" applyBorder="1" applyAlignment="1">
      <alignment horizontal="center"/>
    </xf>
    <xf numFmtId="1" fontId="2" fillId="4" borderId="1" xfId="0" applyNumberFormat="1" applyFont="1" applyFill="1" applyBorder="1" applyAlignment="1">
      <alignment horizontal="center" wrapText="1"/>
    </xf>
    <xf numFmtId="8" fontId="2" fillId="4" borderId="1" xfId="0" applyNumberFormat="1" applyFont="1" applyFill="1" applyBorder="1" applyAlignment="1"/>
    <xf numFmtId="0" fontId="2" fillId="4" borderId="1" xfId="0" applyFont="1" applyFill="1" applyBorder="1" applyAlignment="1">
      <alignment horizontal="center"/>
    </xf>
    <xf numFmtId="8" fontId="2" fillId="4" borderId="1" xfId="0" applyNumberFormat="1" applyFont="1" applyFill="1" applyBorder="1"/>
    <xf numFmtId="10" fontId="2" fillId="4" borderId="1" xfId="0" applyNumberFormat="1" applyFont="1" applyFill="1" applyBorder="1" applyAlignment="1">
      <alignment horizontal="center"/>
    </xf>
    <xf numFmtId="0" fontId="2" fillId="7" borderId="0" xfId="0" applyFont="1" applyFill="1"/>
    <xf numFmtId="0" fontId="2" fillId="7" borderId="0" xfId="0" applyFont="1" applyFill="1" applyAlignment="1">
      <alignment wrapText="1"/>
    </xf>
    <xf numFmtId="0" fontId="2" fillId="7" borderId="11" xfId="0" applyFont="1" applyFill="1" applyBorder="1"/>
    <xf numFmtId="0" fontId="2" fillId="7" borderId="0" xfId="0" applyFont="1" applyFill="1" applyBorder="1"/>
    <xf numFmtId="0" fontId="2" fillId="7" borderId="0" xfId="0" applyFont="1" applyFill="1" applyBorder="1" applyAlignment="1"/>
    <xf numFmtId="8" fontId="2" fillId="7" borderId="8" xfId="0" applyNumberFormat="1" applyFont="1" applyFill="1" applyBorder="1"/>
    <xf numFmtId="0" fontId="2" fillId="7" borderId="8" xfId="0" applyFont="1" applyFill="1" applyBorder="1"/>
    <xf numFmtId="0" fontId="2" fillId="7" borderId="12" xfId="0" applyFont="1" applyFill="1" applyBorder="1"/>
    <xf numFmtId="0" fontId="0" fillId="7" borderId="0" xfId="0" applyFill="1" applyAlignment="1">
      <alignment wrapText="1"/>
    </xf>
    <xf numFmtId="0" fontId="2" fillId="7" borderId="13" xfId="0" applyFont="1" applyFill="1" applyBorder="1" applyAlignment="1"/>
    <xf numFmtId="0" fontId="2" fillId="7" borderId="0" xfId="0" applyFont="1" applyFill="1" applyAlignment="1">
      <alignment horizontal="center"/>
    </xf>
    <xf numFmtId="8" fontId="2" fillId="4" borderId="1" xfId="0" applyNumberFormat="1" applyFont="1" applyFill="1" applyBorder="1" applyAlignment="1">
      <alignment horizontal="right"/>
    </xf>
    <xf numFmtId="0" fontId="0" fillId="1" borderId="0" xfId="0" applyFill="1"/>
    <xf numFmtId="0" fontId="4" fillId="1" borderId="0" xfId="0" applyFont="1" applyFill="1"/>
    <xf numFmtId="165" fontId="14" fillId="1" borderId="0" xfId="0" applyNumberFormat="1" applyFont="1" applyFill="1" applyBorder="1" applyAlignment="1">
      <alignment horizontal="center"/>
    </xf>
    <xf numFmtId="0" fontId="0" fillId="1" borderId="0" xfId="0" applyFill="1" applyBorder="1" applyAlignment="1">
      <alignment horizontal="center"/>
    </xf>
    <xf numFmtId="10" fontId="14" fillId="1" borderId="0" xfId="0" applyNumberFormat="1" applyFont="1" applyFill="1" applyBorder="1" applyAlignment="1">
      <alignment horizontal="center"/>
    </xf>
    <xf numFmtId="8" fontId="14" fillId="1" borderId="0" xfId="0" applyNumberFormat="1" applyFont="1" applyFill="1" applyBorder="1" applyAlignment="1">
      <alignment horizontal="center"/>
    </xf>
    <xf numFmtId="0" fontId="14" fillId="1" borderId="0" xfId="0" applyFont="1" applyFill="1" applyBorder="1" applyAlignment="1">
      <alignment horizontal="center"/>
    </xf>
    <xf numFmtId="0" fontId="13" fillId="1" borderId="0" xfId="0" applyFont="1" applyFill="1" applyBorder="1" applyAlignment="1">
      <alignment horizontal="center"/>
    </xf>
    <xf numFmtId="10" fontId="2" fillId="1" borderId="0" xfId="0" applyNumberFormat="1" applyFont="1" applyFill="1" applyBorder="1" applyAlignment="1"/>
    <xf numFmtId="0" fontId="7" fillId="1" borderId="0" xfId="0" applyFont="1" applyFill="1" applyAlignment="1">
      <alignment textRotation="60"/>
    </xf>
    <xf numFmtId="0" fontId="15" fillId="1" borderId="0" xfId="0" applyFont="1" applyFill="1"/>
    <xf numFmtId="0" fontId="2" fillId="1" borderId="0" xfId="0" applyFont="1" applyFill="1"/>
    <xf numFmtId="0" fontId="4" fillId="1" borderId="0" xfId="0" applyFont="1" applyFill="1" applyBorder="1" applyAlignment="1">
      <alignment horizontal="center"/>
    </xf>
    <xf numFmtId="0" fontId="13" fillId="7" borderId="12" xfId="0" applyFont="1" applyFill="1" applyBorder="1" applyAlignment="1">
      <alignment horizontal="right"/>
    </xf>
    <xf numFmtId="164" fontId="2" fillId="7" borderId="12" xfId="0" applyNumberFormat="1" applyFont="1" applyFill="1" applyBorder="1" applyAlignment="1">
      <alignment horizontal="center"/>
    </xf>
    <xf numFmtId="0" fontId="20" fillId="7" borderId="11" xfId="0" applyFont="1" applyFill="1" applyBorder="1" applyAlignment="1">
      <alignment horizontal="right"/>
    </xf>
    <xf numFmtId="0" fontId="24" fillId="3" borderId="19" xfId="0" applyFont="1" applyFill="1" applyBorder="1" applyAlignment="1">
      <alignment horizontal="center" wrapText="1"/>
    </xf>
    <xf numFmtId="0" fontId="24" fillId="3" borderId="20" xfId="0" applyFont="1" applyFill="1" applyBorder="1" applyAlignment="1">
      <alignment horizontal="center" wrapText="1"/>
    </xf>
    <xf numFmtId="10" fontId="24" fillId="3" borderId="20" xfId="0" applyNumberFormat="1" applyFont="1" applyFill="1" applyBorder="1" applyAlignment="1">
      <alignment horizontal="center" wrapText="1"/>
    </xf>
    <xf numFmtId="0" fontId="24" fillId="3" borderId="21" xfId="0" applyFont="1" applyFill="1" applyBorder="1" applyAlignment="1">
      <alignment horizontal="center" wrapText="1"/>
    </xf>
    <xf numFmtId="0" fontId="8" fillId="3" borderId="22" xfId="0" applyFont="1" applyFill="1" applyBorder="1" applyAlignment="1">
      <alignment horizontal="left"/>
    </xf>
    <xf numFmtId="9" fontId="17" fillId="12" borderId="23" xfId="0" quotePrefix="1" applyNumberFormat="1" applyFont="1" applyFill="1" applyBorder="1" applyAlignment="1">
      <alignment horizontal="center"/>
    </xf>
    <xf numFmtId="8" fontId="16" fillId="12" borderId="4" xfId="1" applyNumberFormat="1" applyFont="1" applyFill="1" applyBorder="1" applyAlignment="1"/>
    <xf numFmtId="9" fontId="16" fillId="12" borderId="23" xfId="0" applyNumberFormat="1" applyFont="1" applyFill="1" applyBorder="1" applyAlignment="1">
      <alignment horizontal="center"/>
    </xf>
    <xf numFmtId="0" fontId="8" fillId="3" borderId="24" xfId="0" applyFont="1" applyFill="1" applyBorder="1" applyAlignment="1">
      <alignment horizontal="left" wrapText="1"/>
    </xf>
    <xf numFmtId="0" fontId="25" fillId="3" borderId="0" xfId="0" applyFont="1" applyFill="1" applyAlignment="1">
      <alignment horizontal="left"/>
    </xf>
    <xf numFmtId="10" fontId="17" fillId="9" borderId="3" xfId="0" quotePrefix="1" applyNumberFormat="1" applyFont="1" applyFill="1" applyBorder="1" applyAlignment="1">
      <alignment horizontal="center"/>
    </xf>
    <xf numFmtId="8" fontId="16" fillId="9" borderId="4" xfId="1" applyNumberFormat="1" applyFont="1" applyFill="1" applyBorder="1" applyAlignment="1">
      <alignment horizontal="center"/>
    </xf>
    <xf numFmtId="10" fontId="16" fillId="9" borderId="3" xfId="0" applyNumberFormat="1" applyFont="1" applyFill="1" applyBorder="1" applyAlignment="1">
      <alignment horizontal="center"/>
    </xf>
    <xf numFmtId="8" fontId="27" fillId="5" borderId="4" xfId="0" quotePrefix="1" applyNumberFormat="1" applyFont="1" applyFill="1" applyBorder="1" applyAlignment="1">
      <alignment horizontal="center"/>
    </xf>
    <xf numFmtId="8" fontId="27" fillId="9" borderId="4" xfId="0" quotePrefix="1" applyNumberFormat="1" applyFont="1" applyFill="1" applyBorder="1" applyAlignment="1">
      <alignment horizontal="center"/>
    </xf>
    <xf numFmtId="8" fontId="27" fillId="6" borderId="4" xfId="0" quotePrefix="1" applyNumberFormat="1" applyFont="1" applyFill="1" applyBorder="1" applyAlignment="1">
      <alignment horizontal="center"/>
    </xf>
    <xf numFmtId="8" fontId="27" fillId="12" borderId="4" xfId="0" quotePrefix="1" applyNumberFormat="1" applyFont="1" applyFill="1" applyBorder="1" applyAlignment="1"/>
    <xf numFmtId="0" fontId="27" fillId="7" borderId="0" xfId="0" applyFont="1" applyFill="1"/>
    <xf numFmtId="0" fontId="16" fillId="0" borderId="0" xfId="0" applyFont="1" applyFill="1"/>
    <xf numFmtId="0" fontId="20" fillId="13" borderId="1" xfId="0" applyFont="1" applyFill="1" applyBorder="1" applyAlignment="1">
      <alignment horizontal="center" wrapText="1"/>
    </xf>
    <xf numFmtId="0" fontId="20" fillId="13" borderId="1" xfId="0" applyFont="1" applyFill="1" applyBorder="1" applyAlignment="1"/>
    <xf numFmtId="0" fontId="10" fillId="13" borderId="1" xfId="0" applyFont="1" applyFill="1" applyBorder="1" applyAlignment="1">
      <alignment horizontal="center" wrapText="1"/>
    </xf>
    <xf numFmtId="0" fontId="20" fillId="13" borderId="1" xfId="0" applyFont="1" applyFill="1" applyBorder="1" applyAlignment="1">
      <alignment horizontal="center"/>
    </xf>
    <xf numFmtId="0" fontId="20" fillId="13" borderId="1" xfId="0" applyFont="1" applyFill="1" applyBorder="1" applyAlignment="1">
      <alignment horizontal="right"/>
    </xf>
    <xf numFmtId="0" fontId="2" fillId="14" borderId="13" xfId="0" applyFont="1" applyFill="1" applyBorder="1" applyAlignment="1">
      <alignment horizontal="left"/>
    </xf>
    <xf numFmtId="0" fontId="0" fillId="14" borderId="0" xfId="0" applyFill="1"/>
    <xf numFmtId="10" fontId="25" fillId="3" borderId="17" xfId="0" applyNumberFormat="1" applyFont="1" applyFill="1" applyBorder="1" applyAlignment="1">
      <alignment horizontal="center"/>
    </xf>
    <xf numFmtId="0" fontId="12" fillId="1" borderId="0" xfId="0" applyFont="1" applyFill="1"/>
    <xf numFmtId="0" fontId="36" fillId="1" borderId="0" xfId="0" applyFont="1" applyFill="1"/>
    <xf numFmtId="0" fontId="6" fillId="1" borderId="0" xfId="0" applyFont="1" applyFill="1" applyAlignment="1">
      <alignment textRotation="60"/>
    </xf>
    <xf numFmtId="0" fontId="37" fillId="1" borderId="0" xfId="0" applyFont="1" applyFill="1"/>
    <xf numFmtId="0" fontId="38" fillId="19" borderId="14" xfId="0" applyFont="1" applyFill="1" applyBorder="1" applyAlignment="1">
      <alignment horizontal="right"/>
    </xf>
    <xf numFmtId="0" fontId="38" fillId="1" borderId="0" xfId="0" applyFont="1" applyFill="1"/>
    <xf numFmtId="0" fontId="12" fillId="0" borderId="0" xfId="0" applyFont="1"/>
    <xf numFmtId="10" fontId="12" fillId="1" borderId="0" xfId="0" applyNumberFormat="1" applyFont="1" applyFill="1"/>
    <xf numFmtId="10" fontId="36" fillId="1" borderId="0" xfId="0" applyNumberFormat="1" applyFont="1" applyFill="1"/>
    <xf numFmtId="10" fontId="38" fillId="19" borderId="26" xfId="0" applyNumberFormat="1" applyFont="1" applyFill="1" applyBorder="1"/>
    <xf numFmtId="10" fontId="16" fillId="1" borderId="0" xfId="0" applyNumberFormat="1" applyFont="1" applyFill="1"/>
    <xf numFmtId="10" fontId="38" fillId="1" borderId="0" xfId="0" applyNumberFormat="1" applyFont="1" applyFill="1"/>
    <xf numFmtId="10" fontId="16" fillId="8" borderId="1" xfId="0" applyNumberFormat="1" applyFont="1" applyFill="1" applyBorder="1"/>
    <xf numFmtId="10" fontId="12" fillId="0" borderId="0" xfId="0" applyNumberFormat="1" applyFont="1"/>
    <xf numFmtId="10" fontId="16" fillId="8" borderId="0" xfId="0" applyNumberFormat="1" applyFont="1" applyFill="1" applyProtection="1">
      <protection locked="0"/>
    </xf>
    <xf numFmtId="10" fontId="16" fillId="8" borderId="31" xfId="0" applyNumberFormat="1" applyFont="1" applyFill="1" applyBorder="1" applyProtection="1">
      <protection locked="0"/>
    </xf>
    <xf numFmtId="10" fontId="16" fillId="8" borderId="1" xfId="0" applyNumberFormat="1" applyFont="1" applyFill="1" applyBorder="1" applyProtection="1">
      <protection locked="0"/>
    </xf>
    <xf numFmtId="164" fontId="2" fillId="4" borderId="1" xfId="0" applyNumberFormat="1" applyFont="1" applyFill="1" applyBorder="1" applyAlignment="1" applyProtection="1">
      <alignment horizontal="center"/>
      <protection locked="0"/>
    </xf>
    <xf numFmtId="165" fontId="2" fillId="4" borderId="10" xfId="0" applyNumberFormat="1" applyFont="1" applyFill="1" applyBorder="1" applyAlignment="1" applyProtection="1">
      <alignment horizontal="center"/>
      <protection locked="0"/>
    </xf>
    <xf numFmtId="10" fontId="2" fillId="4" borderId="10" xfId="0" applyNumberFormat="1" applyFont="1" applyFill="1" applyBorder="1" applyAlignment="1" applyProtection="1">
      <alignment horizontal="center"/>
      <protection locked="0"/>
    </xf>
    <xf numFmtId="1" fontId="2" fillId="4" borderId="10" xfId="0" applyNumberFormat="1" applyFont="1" applyFill="1" applyBorder="1" applyAlignment="1" applyProtection="1">
      <alignment horizontal="center"/>
      <protection locked="0"/>
    </xf>
    <xf numFmtId="1" fontId="2" fillId="4" borderId="1" xfId="0" applyNumberFormat="1" applyFont="1" applyFill="1" applyBorder="1" applyAlignment="1" applyProtection="1">
      <alignment horizontal="center"/>
      <protection locked="0"/>
    </xf>
    <xf numFmtId="10" fontId="2" fillId="4" borderId="1" xfId="0" applyNumberFormat="1" applyFont="1" applyFill="1" applyBorder="1" applyAlignment="1" applyProtection="1">
      <alignment horizontal="center"/>
      <protection locked="0"/>
    </xf>
    <xf numFmtId="165" fontId="2" fillId="14" borderId="1" xfId="0" applyNumberFormat="1" applyFont="1" applyFill="1" applyBorder="1" applyAlignment="1" applyProtection="1">
      <alignment horizontal="right"/>
      <protection locked="0"/>
    </xf>
    <xf numFmtId="8" fontId="6" fillId="4" borderId="2" xfId="0" applyNumberFormat="1" applyFont="1" applyFill="1" applyBorder="1" applyAlignment="1" applyProtection="1">
      <alignment horizontal="center" wrapText="1"/>
      <protection locked="0"/>
    </xf>
    <xf numFmtId="10" fontId="6" fillId="4" borderId="2" xfId="0" applyNumberFormat="1" applyFont="1" applyFill="1" applyBorder="1" applyAlignment="1" applyProtection="1">
      <alignment horizontal="center" wrapText="1"/>
      <protection locked="0"/>
    </xf>
    <xf numFmtId="1" fontId="6" fillId="4" borderId="2" xfId="0" applyNumberFormat="1" applyFont="1" applyFill="1" applyBorder="1" applyAlignment="1" applyProtection="1">
      <alignment horizontal="center" wrapText="1"/>
      <protection locked="0"/>
    </xf>
    <xf numFmtId="1" fontId="6" fillId="4" borderId="2" xfId="0" applyNumberFormat="1" applyFont="1" applyFill="1" applyBorder="1" applyAlignment="1" applyProtection="1">
      <alignment horizontal="center"/>
      <protection locked="0"/>
    </xf>
    <xf numFmtId="9" fontId="25" fillId="3" borderId="17" xfId="0" applyNumberFormat="1" applyFont="1" applyFill="1" applyBorder="1" applyAlignment="1" applyProtection="1">
      <alignment horizontal="center"/>
      <protection locked="0"/>
    </xf>
    <xf numFmtId="0" fontId="39" fillId="21" borderId="0" xfId="0" applyFont="1" applyFill="1"/>
    <xf numFmtId="9" fontId="2" fillId="20" borderId="1" xfId="0" applyNumberFormat="1" applyFont="1" applyFill="1" applyBorder="1" applyAlignment="1">
      <alignment horizontal="center"/>
    </xf>
    <xf numFmtId="0" fontId="13" fillId="16" borderId="14" xfId="0" applyFont="1" applyFill="1" applyBorder="1" applyAlignment="1"/>
    <xf numFmtId="0" fontId="4" fillId="0" borderId="26" xfId="0" applyFont="1" applyBorder="1" applyAlignment="1"/>
    <xf numFmtId="0" fontId="13" fillId="15" borderId="1" xfId="0" applyFont="1" applyFill="1" applyBorder="1" applyAlignment="1">
      <alignment horizontal="center"/>
    </xf>
    <xf numFmtId="1" fontId="14" fillId="5" borderId="14" xfId="0" applyNumberFormat="1" applyFont="1" applyFill="1" applyBorder="1" applyAlignment="1" applyProtection="1">
      <alignment horizontal="center"/>
      <protection locked="0"/>
    </xf>
    <xf numFmtId="0" fontId="14" fillId="5" borderId="12" xfId="0" applyFont="1" applyFill="1" applyBorder="1" applyAlignment="1" applyProtection="1">
      <alignment horizontal="center"/>
      <protection locked="0"/>
    </xf>
    <xf numFmtId="0" fontId="14" fillId="5" borderId="26" xfId="0" applyFont="1" applyFill="1" applyBorder="1" applyAlignment="1" applyProtection="1">
      <alignment horizontal="center"/>
      <protection locked="0"/>
    </xf>
    <xf numFmtId="165" fontId="14" fillId="5" borderId="1" xfId="0" applyNumberFormat="1" applyFont="1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10" fontId="14" fillId="5" borderId="1" xfId="0" applyNumberFormat="1" applyFont="1" applyFill="1" applyBorder="1" applyAlignment="1" applyProtection="1">
      <alignment horizontal="center"/>
      <protection locked="0"/>
    </xf>
    <xf numFmtId="8" fontId="14" fillId="5" borderId="1" xfId="0" applyNumberFormat="1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1" fontId="14" fillId="5" borderId="1" xfId="0" applyNumberFormat="1" applyFont="1" applyFill="1" applyBorder="1" applyAlignment="1" applyProtection="1">
      <alignment horizontal="center"/>
      <protection locked="0"/>
    </xf>
    <xf numFmtId="0" fontId="14" fillId="5" borderId="1" xfId="0" applyFont="1" applyFill="1" applyBorder="1" applyAlignment="1" applyProtection="1">
      <alignment horizontal="center"/>
      <protection locked="0"/>
    </xf>
    <xf numFmtId="10" fontId="37" fillId="8" borderId="18" xfId="0" applyNumberFormat="1" applyFont="1" applyFill="1" applyBorder="1" applyAlignment="1">
      <alignment textRotation="90"/>
    </xf>
    <xf numFmtId="10" fontId="37" fillId="0" borderId="16" xfId="0" applyNumberFormat="1" applyFont="1" applyBorder="1" applyAlignment="1">
      <alignment textRotation="90"/>
    </xf>
    <xf numFmtId="8" fontId="19" fillId="11" borderId="12" xfId="0" applyNumberFormat="1" applyFont="1" applyFill="1" applyBorder="1" applyAlignment="1">
      <alignment horizontal="center"/>
    </xf>
    <xf numFmtId="0" fontId="19" fillId="11" borderId="12" xfId="0" applyFont="1" applyFill="1" applyBorder="1" applyAlignment="1">
      <alignment horizontal="center"/>
    </xf>
    <xf numFmtId="0" fontId="19" fillId="11" borderId="26" xfId="0" applyFont="1" applyFill="1" applyBorder="1" applyAlignment="1">
      <alignment horizontal="center"/>
    </xf>
    <xf numFmtId="8" fontId="19" fillId="17" borderId="14" xfId="0" applyNumberFormat="1" applyFont="1" applyFill="1" applyBorder="1" applyAlignment="1">
      <alignment horizontal="center"/>
    </xf>
    <xf numFmtId="0" fontId="19" fillId="17" borderId="12" xfId="0" applyFont="1" applyFill="1" applyBorder="1" applyAlignment="1">
      <alignment horizontal="center"/>
    </xf>
    <xf numFmtId="0" fontId="19" fillId="17" borderId="26" xfId="0" applyFont="1" applyFill="1" applyBorder="1" applyAlignment="1">
      <alignment horizontal="center"/>
    </xf>
    <xf numFmtId="0" fontId="13" fillId="16" borderId="26" xfId="0" applyFont="1" applyFill="1" applyBorder="1" applyAlignment="1"/>
    <xf numFmtId="10" fontId="37" fillId="0" borderId="13" xfId="0" applyNumberFormat="1" applyFont="1" applyBorder="1" applyAlignment="1">
      <alignment textRotation="90"/>
    </xf>
    <xf numFmtId="8" fontId="19" fillId="11" borderId="14" xfId="0" applyNumberFormat="1" applyFont="1" applyFill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10" fontId="38" fillId="10" borderId="14" xfId="0" applyNumberFormat="1" applyFont="1" applyFill="1" applyBorder="1" applyAlignment="1">
      <alignment horizontal="right"/>
    </xf>
    <xf numFmtId="10" fontId="38" fillId="10" borderId="12" xfId="0" applyNumberFormat="1" applyFont="1" applyFill="1" applyBorder="1" applyAlignment="1">
      <alignment horizontal="right"/>
    </xf>
    <xf numFmtId="0" fontId="38" fillId="10" borderId="12" xfId="0" applyFont="1" applyFill="1" applyBorder="1" applyAlignment="1">
      <alignment horizontal="left"/>
    </xf>
    <xf numFmtId="0" fontId="38" fillId="10" borderId="26" xfId="0" applyFont="1" applyFill="1" applyBorder="1" applyAlignment="1">
      <alignment horizontal="left"/>
    </xf>
    <xf numFmtId="10" fontId="2" fillId="9" borderId="14" xfId="0" applyNumberFormat="1" applyFont="1" applyFill="1" applyBorder="1" applyAlignment="1">
      <alignment horizontal="right"/>
    </xf>
    <xf numFmtId="10" fontId="2" fillId="9" borderId="12" xfId="0" applyNumberFormat="1" applyFont="1" applyFill="1" applyBorder="1" applyAlignment="1">
      <alignment horizontal="right"/>
    </xf>
    <xf numFmtId="0" fontId="2" fillId="9" borderId="12" xfId="0" applyFont="1" applyFill="1" applyBorder="1" applyAlignment="1"/>
    <xf numFmtId="0" fontId="2" fillId="9" borderId="26" xfId="0" applyFont="1" applyFill="1" applyBorder="1" applyAlignment="1"/>
    <xf numFmtId="165" fontId="14" fillId="5" borderId="14" xfId="0" applyNumberFormat="1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6" xfId="0" applyBorder="1" applyAlignment="1">
      <alignment horizontal="center"/>
    </xf>
    <xf numFmtId="0" fontId="13" fillId="16" borderId="14" xfId="0" applyFont="1" applyFill="1" applyBorder="1" applyAlignment="1">
      <alignment horizontal="center"/>
    </xf>
    <xf numFmtId="0" fontId="13" fillId="16" borderId="12" xfId="0" applyFont="1" applyFill="1" applyBorder="1" applyAlignment="1">
      <alignment horizontal="center"/>
    </xf>
    <xf numFmtId="0" fontId="13" fillId="16" borderId="26" xfId="0" applyFont="1" applyFill="1" applyBorder="1" applyAlignment="1">
      <alignment horizontal="center"/>
    </xf>
    <xf numFmtId="1" fontId="14" fillId="5" borderId="14" xfId="0" applyNumberFormat="1" applyFont="1" applyFill="1" applyBorder="1" applyAlignment="1" applyProtection="1">
      <alignment horizontal="center"/>
    </xf>
    <xf numFmtId="0" fontId="14" fillId="5" borderId="12" xfId="0" applyFont="1" applyFill="1" applyBorder="1" applyAlignment="1" applyProtection="1">
      <alignment horizontal="center"/>
    </xf>
    <xf numFmtId="0" fontId="14" fillId="5" borderId="26" xfId="0" applyFont="1" applyFill="1" applyBorder="1" applyAlignment="1" applyProtection="1">
      <alignment horizontal="center"/>
    </xf>
    <xf numFmtId="0" fontId="4" fillId="10" borderId="14" xfId="0" applyFont="1" applyFill="1" applyBorder="1" applyAlignment="1">
      <alignment horizontal="right"/>
    </xf>
    <xf numFmtId="0" fontId="0" fillId="10" borderId="12" xfId="0" applyFill="1" applyBorder="1" applyAlignment="1">
      <alignment horizontal="right"/>
    </xf>
    <xf numFmtId="0" fontId="4" fillId="10" borderId="12" xfId="0" applyFont="1" applyFill="1" applyBorder="1" applyAlignment="1">
      <alignment horizontal="left"/>
    </xf>
    <xf numFmtId="0" fontId="0" fillId="10" borderId="12" xfId="0" applyFill="1" applyBorder="1" applyAlignment="1">
      <alignment horizontal="left"/>
    </xf>
    <xf numFmtId="0" fontId="0" fillId="10" borderId="26" xfId="0" applyFill="1" applyBorder="1" applyAlignment="1">
      <alignment horizontal="left"/>
    </xf>
    <xf numFmtId="0" fontId="4" fillId="9" borderId="16" xfId="0" applyFont="1" applyFill="1" applyBorder="1" applyAlignment="1">
      <alignment horizontal="center"/>
    </xf>
    <xf numFmtId="0" fontId="4" fillId="9" borderId="9" xfId="0" applyFont="1" applyFill="1" applyBorder="1" applyAlignment="1">
      <alignment horizontal="center"/>
    </xf>
    <xf numFmtId="0" fontId="4" fillId="10" borderId="14" xfId="0" applyFont="1" applyFill="1" applyBorder="1" applyAlignment="1" applyProtection="1">
      <alignment horizontal="right"/>
      <protection locked="0"/>
    </xf>
    <xf numFmtId="0" fontId="0" fillId="10" borderId="12" xfId="0" applyFill="1" applyBorder="1" applyAlignment="1" applyProtection="1">
      <alignment horizontal="right"/>
      <protection locked="0"/>
    </xf>
    <xf numFmtId="0" fontId="11" fillId="10" borderId="12" xfId="0" applyFont="1" applyFill="1" applyBorder="1" applyAlignment="1">
      <alignment horizontal="center"/>
    </xf>
    <xf numFmtId="0" fontId="0" fillId="10" borderId="12" xfId="0" applyFill="1" applyBorder="1" applyAlignment="1">
      <alignment horizontal="center"/>
    </xf>
    <xf numFmtId="0" fontId="0" fillId="10" borderId="26" xfId="0" applyFill="1" applyBorder="1" applyAlignment="1">
      <alignment horizontal="center"/>
    </xf>
    <xf numFmtId="0" fontId="4" fillId="12" borderId="16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10" fontId="2" fillId="10" borderId="14" xfId="0" applyNumberFormat="1" applyFont="1" applyFill="1" applyBorder="1" applyAlignment="1">
      <alignment horizontal="right"/>
    </xf>
    <xf numFmtId="10" fontId="2" fillId="10" borderId="12" xfId="0" applyNumberFormat="1" applyFont="1" applyFill="1" applyBorder="1" applyAlignment="1">
      <alignment horizontal="right"/>
    </xf>
    <xf numFmtId="0" fontId="2" fillId="10" borderId="12" xfId="0" applyFont="1" applyFill="1" applyBorder="1" applyAlignment="1"/>
    <xf numFmtId="0" fontId="2" fillId="10" borderId="26" xfId="0" applyFont="1" applyFill="1" applyBorder="1" applyAlignment="1"/>
    <xf numFmtId="0" fontId="12" fillId="11" borderId="12" xfId="0" applyFont="1" applyFill="1" applyBorder="1" applyAlignment="1">
      <alignment horizontal="center"/>
    </xf>
    <xf numFmtId="0" fontId="12" fillId="11" borderId="26" xfId="0" applyFont="1" applyFill="1" applyBorder="1" applyAlignment="1">
      <alignment horizontal="center"/>
    </xf>
    <xf numFmtId="0" fontId="38" fillId="10" borderId="26" xfId="0" applyFont="1" applyFill="1" applyBorder="1" applyAlignment="1"/>
    <xf numFmtId="0" fontId="38" fillId="10" borderId="1" xfId="0" applyFont="1" applyFill="1" applyBorder="1" applyAlignment="1"/>
    <xf numFmtId="0" fontId="2" fillId="9" borderId="1" xfId="0" applyFont="1" applyFill="1" applyBorder="1" applyAlignment="1"/>
    <xf numFmtId="0" fontId="2" fillId="9" borderId="14" xfId="0" applyFont="1" applyFill="1" applyBorder="1" applyAlignment="1"/>
    <xf numFmtId="0" fontId="4" fillId="10" borderId="14" xfId="0" applyFont="1" applyFill="1" applyBorder="1" applyAlignment="1" applyProtection="1">
      <alignment horizontal="center"/>
      <protection locked="0"/>
    </xf>
    <xf numFmtId="0" fontId="0" fillId="10" borderId="12" xfId="0" applyFill="1" applyBorder="1" applyAlignment="1" applyProtection="1">
      <alignment horizontal="center"/>
      <protection locked="0"/>
    </xf>
    <xf numFmtId="0" fontId="4" fillId="10" borderId="26" xfId="0" applyFont="1" applyFill="1" applyBorder="1" applyAlignment="1">
      <alignment horizontal="left"/>
    </xf>
    <xf numFmtId="0" fontId="4" fillId="9" borderId="25" xfId="0" applyFont="1" applyFill="1" applyBorder="1" applyAlignment="1">
      <alignment horizontal="center"/>
    </xf>
    <xf numFmtId="10" fontId="37" fillId="8" borderId="13" xfId="0" applyNumberFormat="1" applyFont="1" applyFill="1" applyBorder="1" applyAlignment="1">
      <alignment textRotation="90"/>
    </xf>
    <xf numFmtId="8" fontId="19" fillId="18" borderId="14" xfId="0" applyNumberFormat="1" applyFont="1" applyFill="1" applyBorder="1" applyAlignment="1">
      <alignment horizontal="center"/>
    </xf>
    <xf numFmtId="0" fontId="19" fillId="18" borderId="12" xfId="0" applyFont="1" applyFill="1" applyBorder="1" applyAlignment="1">
      <alignment horizontal="center"/>
    </xf>
    <xf numFmtId="0" fontId="19" fillId="18" borderId="26" xfId="0" applyFont="1" applyFill="1" applyBorder="1" applyAlignment="1">
      <alignment horizontal="center"/>
    </xf>
    <xf numFmtId="0" fontId="38" fillId="10" borderId="12" xfId="0" applyFont="1" applyFill="1" applyBorder="1" applyAlignment="1"/>
    <xf numFmtId="0" fontId="4" fillId="10" borderId="14" xfId="0" applyFont="1" applyFill="1" applyBorder="1" applyAlignment="1">
      <alignment horizontal="center"/>
    </xf>
    <xf numFmtId="0" fontId="40" fillId="13" borderId="14" xfId="0" applyFont="1" applyFill="1" applyBorder="1" applyAlignment="1">
      <alignment horizontal="right"/>
    </xf>
    <xf numFmtId="0" fontId="13" fillId="13" borderId="26" xfId="0" applyFont="1" applyFill="1" applyBorder="1" applyAlignment="1">
      <alignment horizontal="right"/>
    </xf>
    <xf numFmtId="0" fontId="20" fillId="17" borderId="18" xfId="0" applyFont="1" applyFill="1" applyBorder="1" applyAlignment="1">
      <alignment horizontal="center"/>
    </xf>
    <xf numFmtId="0" fontId="20" fillId="17" borderId="8" xfId="0" applyFont="1" applyFill="1" applyBorder="1" applyAlignment="1">
      <alignment horizontal="center"/>
    </xf>
    <xf numFmtId="0" fontId="20" fillId="17" borderId="26" xfId="0" applyFont="1" applyFill="1" applyBorder="1" applyAlignment="1">
      <alignment horizontal="center"/>
    </xf>
    <xf numFmtId="0" fontId="13" fillId="17" borderId="14" xfId="0" applyFont="1" applyFill="1" applyBorder="1" applyAlignment="1">
      <alignment horizontal="center"/>
    </xf>
    <xf numFmtId="0" fontId="13" fillId="17" borderId="12" xfId="0" applyFont="1" applyFill="1" applyBorder="1" applyAlignment="1">
      <alignment horizontal="center"/>
    </xf>
    <xf numFmtId="0" fontId="13" fillId="17" borderId="26" xfId="0" applyFont="1" applyFill="1" applyBorder="1" applyAlignment="1">
      <alignment horizontal="center"/>
    </xf>
    <xf numFmtId="0" fontId="20" fillId="13" borderId="14" xfId="0" applyFont="1" applyFill="1" applyBorder="1" applyAlignment="1"/>
    <xf numFmtId="0" fontId="21" fillId="13" borderId="26" xfId="0" applyFont="1" applyFill="1" applyBorder="1" applyAlignment="1"/>
    <xf numFmtId="0" fontId="20" fillId="13" borderId="26" xfId="0" applyFont="1" applyFill="1" applyBorder="1" applyAlignment="1"/>
    <xf numFmtId="0" fontId="23" fillId="13" borderId="14" xfId="0" applyFont="1" applyFill="1" applyBorder="1" applyAlignment="1">
      <alignment horizontal="right"/>
    </xf>
    <xf numFmtId="0" fontId="14" fillId="13" borderId="26" xfId="0" applyFont="1" applyFill="1" applyBorder="1" applyAlignment="1">
      <alignment horizontal="right"/>
    </xf>
    <xf numFmtId="0" fontId="25" fillId="3" borderId="0" xfId="0" applyFont="1" applyFill="1" applyAlignment="1">
      <alignment horizontal="left"/>
    </xf>
    <xf numFmtId="0" fontId="22" fillId="3" borderId="0" xfId="0" applyFont="1" applyFill="1" applyAlignment="1"/>
    <xf numFmtId="0" fontId="18" fillId="5" borderId="27" xfId="0" applyFont="1" applyFill="1" applyBorder="1" applyAlignment="1" applyProtection="1">
      <alignment horizontal="center"/>
    </xf>
    <xf numFmtId="0" fontId="18" fillId="0" borderId="28" xfId="0" applyFont="1" applyBorder="1" applyAlignment="1" applyProtection="1">
      <alignment horizontal="center"/>
    </xf>
    <xf numFmtId="0" fontId="18" fillId="9" borderId="27" xfId="0" applyFont="1" applyFill="1" applyBorder="1" applyAlignment="1" applyProtection="1">
      <alignment horizontal="center"/>
    </xf>
    <xf numFmtId="0" fontId="18" fillId="9" borderId="28" xfId="0" applyFont="1" applyFill="1" applyBorder="1" applyAlignment="1" applyProtection="1">
      <alignment horizontal="center"/>
    </xf>
    <xf numFmtId="0" fontId="26" fillId="18" borderId="29" xfId="0" applyFont="1" applyFill="1" applyBorder="1" applyAlignment="1">
      <alignment horizontal="center"/>
    </xf>
    <xf numFmtId="0" fontId="26" fillId="18" borderId="22" xfId="0" applyFont="1" applyFill="1" applyBorder="1" applyAlignment="1">
      <alignment horizontal="center"/>
    </xf>
    <xf numFmtId="0" fontId="6" fillId="7" borderId="30" xfId="0" applyFont="1" applyFill="1" applyBorder="1" applyAlignment="1">
      <alignment horizontal="left"/>
    </xf>
    <xf numFmtId="0" fontId="0" fillId="7" borderId="30" xfId="0" applyFill="1" applyBorder="1" applyAlignment="1"/>
    <xf numFmtId="0" fontId="28" fillId="3" borderId="16" xfId="0" applyFont="1" applyFill="1" applyBorder="1" applyAlignment="1">
      <alignment horizontal="left"/>
    </xf>
    <xf numFmtId="0" fontId="29" fillId="3" borderId="9" xfId="0" applyFont="1" applyFill="1" applyBorder="1" applyAlignment="1"/>
    <xf numFmtId="0" fontId="30" fillId="3" borderId="16" xfId="0" applyFont="1" applyFill="1" applyBorder="1" applyAlignment="1">
      <alignment horizontal="left"/>
    </xf>
    <xf numFmtId="0" fontId="31" fillId="3" borderId="9" xfId="0" applyFont="1" applyFill="1" applyBorder="1" applyAlignment="1">
      <alignment horizontal="left"/>
    </xf>
    <xf numFmtId="0" fontId="32" fillId="3" borderId="16" xfId="0" applyFont="1" applyFill="1" applyBorder="1" applyAlignment="1">
      <alignment horizontal="left"/>
    </xf>
    <xf numFmtId="0" fontId="33" fillId="3" borderId="9" xfId="0" applyFont="1" applyFill="1" applyBorder="1" applyAlignment="1"/>
    <xf numFmtId="0" fontId="34" fillId="3" borderId="16" xfId="0" applyFont="1" applyFill="1" applyBorder="1" applyAlignment="1">
      <alignment horizontal="left"/>
    </xf>
    <xf numFmtId="0" fontId="35" fillId="3" borderId="9" xfId="0" applyFont="1" applyFill="1" applyBorder="1" applyAlignment="1"/>
    <xf numFmtId="0" fontId="18" fillId="6" borderId="27" xfId="0" applyFont="1" applyFill="1" applyBorder="1" applyAlignment="1" applyProtection="1">
      <alignment horizontal="center"/>
    </xf>
    <xf numFmtId="0" fontId="18" fillId="12" borderId="27" xfId="0" applyFont="1" applyFill="1" applyBorder="1" applyAlignment="1">
      <alignment horizontal="center"/>
    </xf>
    <xf numFmtId="0" fontId="18" fillId="12" borderId="28" xfId="0" applyFont="1" applyFill="1" applyBorder="1" applyAlignment="1">
      <alignment horizontal="center"/>
    </xf>
    <xf numFmtId="0" fontId="16" fillId="7" borderId="3" xfId="0" applyFont="1" applyFill="1" applyBorder="1" applyAlignment="1">
      <alignment horizontal="left"/>
    </xf>
    <xf numFmtId="0" fontId="16" fillId="7" borderId="3" xfId="0" applyFont="1" applyFill="1" applyBorder="1" applyAlignment="1"/>
    <xf numFmtId="0" fontId="16" fillId="7" borderId="15" xfId="0" applyFont="1" applyFill="1" applyBorder="1" applyAlignment="1">
      <alignment horizontal="left"/>
    </xf>
    <xf numFmtId="0" fontId="18" fillId="7" borderId="15" xfId="0" applyFont="1" applyFill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31"/>
  <sheetViews>
    <sheetView zoomScale="60" zoomScaleNormal="60" zoomScalePageLayoutView="125" workbookViewId="0">
      <selection activeCell="J3" sqref="J3:L3"/>
    </sheetView>
  </sheetViews>
  <sheetFormatPr defaultColWidth="8.88671875" defaultRowHeight="13.2" x14ac:dyDescent="0.25"/>
  <cols>
    <col min="1" max="1" width="20.88671875" style="121" customWidth="1"/>
    <col min="2" max="2" width="14.44140625" style="128" customWidth="1"/>
    <col min="3" max="3" width="6.6640625" customWidth="1"/>
    <col min="4" max="14" width="6.44140625" customWidth="1"/>
    <col min="15" max="15" width="16.44140625" customWidth="1"/>
    <col min="16" max="16" width="5.6640625" customWidth="1"/>
    <col min="17" max="21" width="6.44140625" customWidth="1"/>
    <col min="22" max="22" width="9.33203125" customWidth="1"/>
  </cols>
  <sheetData>
    <row r="1" spans="1:23" ht="12.75" customHeight="1" thickBot="1" x14ac:dyDescent="0.3">
      <c r="A1" s="115"/>
      <c r="B1" s="12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</row>
    <row r="2" spans="1:23" s="8" customFormat="1" ht="36.75" customHeight="1" thickTop="1" thickBot="1" x14ac:dyDescent="0.55000000000000004">
      <c r="A2" s="116"/>
      <c r="B2" s="123"/>
      <c r="C2" s="73"/>
      <c r="D2" s="148" t="s">
        <v>22</v>
      </c>
      <c r="E2" s="148"/>
      <c r="F2" s="148"/>
      <c r="G2" s="148"/>
      <c r="H2" s="148"/>
      <c r="I2" s="7"/>
      <c r="J2" s="148" t="s">
        <v>1</v>
      </c>
      <c r="K2" s="148"/>
      <c r="L2" s="148"/>
      <c r="M2" s="7"/>
      <c r="N2" s="148" t="s">
        <v>23</v>
      </c>
      <c r="O2" s="148"/>
      <c r="P2" s="148"/>
      <c r="Q2" s="7"/>
      <c r="R2" s="148" t="s">
        <v>17</v>
      </c>
      <c r="S2" s="148"/>
      <c r="T2" s="148"/>
      <c r="U2" s="73"/>
      <c r="V2" s="79"/>
      <c r="W2" s="73"/>
    </row>
    <row r="3" spans="1:23" ht="34.5" customHeight="1" thickTop="1" thickBot="1" x14ac:dyDescent="0.45">
      <c r="A3" s="115"/>
      <c r="B3" s="122"/>
      <c r="C3" s="72"/>
      <c r="D3" s="152">
        <v>100000</v>
      </c>
      <c r="E3" s="152"/>
      <c r="F3" s="152"/>
      <c r="G3" s="153"/>
      <c r="H3" s="153"/>
      <c r="I3" s="9"/>
      <c r="J3" s="154">
        <v>0.05</v>
      </c>
      <c r="K3" s="154"/>
      <c r="L3" s="153"/>
      <c r="M3" s="9"/>
      <c r="N3" s="155">
        <f>PMT(J3/12,R3,-D3)</f>
        <v>536.82162301213907</v>
      </c>
      <c r="O3" s="156"/>
      <c r="P3" s="156"/>
      <c r="Q3" s="9"/>
      <c r="R3" s="157">
        <v>360</v>
      </c>
      <c r="S3" s="158"/>
      <c r="T3" s="158"/>
      <c r="U3" s="72"/>
      <c r="V3" s="80"/>
      <c r="W3" s="72"/>
    </row>
    <row r="4" spans="1:23" ht="30" customHeight="1" thickTop="1" thickBot="1" x14ac:dyDescent="0.55000000000000004">
      <c r="A4" s="115"/>
      <c r="B4" s="122"/>
      <c r="C4" s="72"/>
      <c r="D4" s="74"/>
      <c r="E4" s="74"/>
      <c r="F4" s="74"/>
      <c r="G4" s="75"/>
      <c r="H4" s="75"/>
      <c r="I4" s="75"/>
      <c r="J4" s="76"/>
      <c r="K4" s="76"/>
      <c r="L4" s="75"/>
      <c r="M4" s="75"/>
      <c r="N4" s="77"/>
      <c r="O4" s="78"/>
      <c r="P4" s="78"/>
      <c r="Q4" s="75"/>
      <c r="R4" s="149">
        <v>0</v>
      </c>
      <c r="S4" s="150"/>
      <c r="T4" s="151"/>
      <c r="U4" s="146" t="s">
        <v>28</v>
      </c>
      <c r="V4" s="147"/>
      <c r="W4" s="72"/>
    </row>
    <row r="5" spans="1:23" ht="36" customHeight="1" thickTop="1" thickBot="1" x14ac:dyDescent="0.55000000000000004">
      <c r="A5" s="115"/>
      <c r="B5" s="122"/>
      <c r="C5" s="72"/>
      <c r="D5" s="180">
        <f>PV(J3/12,R5,-N3)</f>
        <v>100000.00000000017</v>
      </c>
      <c r="E5" s="181"/>
      <c r="F5" s="181"/>
      <c r="G5" s="181"/>
      <c r="H5" s="182"/>
      <c r="I5" s="183" t="s">
        <v>11</v>
      </c>
      <c r="J5" s="184"/>
      <c r="K5" s="184"/>
      <c r="L5" s="184"/>
      <c r="M5" s="185"/>
      <c r="N5" s="77"/>
      <c r="O5" s="78"/>
      <c r="P5" s="78"/>
      <c r="Q5" s="75"/>
      <c r="R5" s="186">
        <f>R3-R4</f>
        <v>360</v>
      </c>
      <c r="S5" s="187"/>
      <c r="T5" s="188"/>
      <c r="U5" s="146" t="s">
        <v>29</v>
      </c>
      <c r="V5" s="167"/>
      <c r="W5" s="72"/>
    </row>
    <row r="6" spans="1:23" ht="12" customHeight="1" thickTop="1" thickBot="1" x14ac:dyDescent="0.3">
      <c r="A6" s="115"/>
      <c r="B6" s="12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</row>
    <row r="7" spans="1:23" s="10" customFormat="1" ht="75.75" customHeight="1" thickTop="1" thickBot="1" x14ac:dyDescent="0.3">
      <c r="A7" s="117"/>
      <c r="B7" s="159" t="s">
        <v>19</v>
      </c>
      <c r="C7" s="52">
        <f>N3</f>
        <v>536.82162301213907</v>
      </c>
      <c r="D7" s="52">
        <f>N3</f>
        <v>536.82162301213907</v>
      </c>
      <c r="E7" s="52">
        <f>N3</f>
        <v>536.82162301213907</v>
      </c>
      <c r="F7" s="52">
        <f>N3</f>
        <v>536.82162301213907</v>
      </c>
      <c r="G7" s="52">
        <f>N3</f>
        <v>536.82162301213907</v>
      </c>
      <c r="H7" s="52">
        <f>N3</f>
        <v>536.82162301213907</v>
      </c>
      <c r="I7" s="52">
        <f>N3</f>
        <v>536.82162301213907</v>
      </c>
      <c r="J7" s="52">
        <f>N3</f>
        <v>536.82162301213907</v>
      </c>
      <c r="K7" s="52">
        <f>N3</f>
        <v>536.82162301213907</v>
      </c>
      <c r="L7" s="52">
        <f>N3</f>
        <v>536.82162301213907</v>
      </c>
      <c r="M7" s="52">
        <f>N3</f>
        <v>536.82162301213907</v>
      </c>
      <c r="N7" s="52">
        <f>N3</f>
        <v>536.82162301213907</v>
      </c>
      <c r="O7" s="52">
        <f>N3</f>
        <v>536.82162301213907</v>
      </c>
      <c r="P7" s="52">
        <f>N3</f>
        <v>536.82162301213907</v>
      </c>
      <c r="Q7" s="52">
        <f>N3</f>
        <v>536.82162301213907</v>
      </c>
      <c r="R7" s="52">
        <f>N3</f>
        <v>536.82162301213907</v>
      </c>
      <c r="S7" s="52">
        <f>N3</f>
        <v>536.82162301213907</v>
      </c>
      <c r="T7" s="52">
        <f>N3</f>
        <v>536.82162301213907</v>
      </c>
      <c r="U7" s="52">
        <f>N3</f>
        <v>536.82162301213907</v>
      </c>
      <c r="V7" s="53">
        <f>N3</f>
        <v>536.82162301213907</v>
      </c>
      <c r="W7" s="81"/>
    </row>
    <row r="8" spans="1:23" s="11" customFormat="1" ht="36" customHeight="1" thickTop="1" thickBot="1" x14ac:dyDescent="0.65">
      <c r="A8" s="118"/>
      <c r="B8" s="168"/>
      <c r="C8" s="169">
        <f>PV(B10/12,C10,-N3)</f>
        <v>22816.015380268309</v>
      </c>
      <c r="D8" s="170"/>
      <c r="E8" s="170"/>
      <c r="F8" s="170"/>
      <c r="G8" s="170"/>
      <c r="H8" s="171"/>
      <c r="I8" s="164">
        <f>PV(J3/12,R5-60,-N3)</f>
        <v>91828.732085032098</v>
      </c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1"/>
      <c r="W8" s="82"/>
    </row>
    <row r="9" spans="1:23" s="1" customFormat="1" ht="23.25" customHeight="1" thickTop="1" thickBot="1" x14ac:dyDescent="0.45">
      <c r="A9" s="119" t="s">
        <v>45</v>
      </c>
      <c r="B9" s="124">
        <f>C8/C28</f>
        <v>0.53401734908301046</v>
      </c>
      <c r="C9" s="172">
        <f>C8/D5</f>
        <v>0.2281601538026827</v>
      </c>
      <c r="D9" s="173"/>
      <c r="E9" s="174" t="s">
        <v>30</v>
      </c>
      <c r="F9" s="174"/>
      <c r="G9" s="174"/>
      <c r="H9" s="175"/>
      <c r="I9" s="176">
        <f>I8/D5</f>
        <v>0.91828732085031939</v>
      </c>
      <c r="J9" s="177"/>
      <c r="K9" s="178" t="s">
        <v>31</v>
      </c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9"/>
      <c r="W9" s="83"/>
    </row>
    <row r="10" spans="1:23" ht="24" customHeight="1" thickTop="1" thickBot="1" x14ac:dyDescent="0.55000000000000004">
      <c r="A10" s="115"/>
      <c r="B10" s="129">
        <v>0.14499999999999999</v>
      </c>
      <c r="C10" s="196">
        <v>60</v>
      </c>
      <c r="D10" s="197"/>
      <c r="E10" s="198" t="s">
        <v>32</v>
      </c>
      <c r="F10" s="199"/>
      <c r="G10" s="199"/>
      <c r="H10" s="200"/>
      <c r="I10" s="201" t="s">
        <v>33</v>
      </c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02"/>
      <c r="V10" s="202"/>
      <c r="W10" s="72"/>
    </row>
    <row r="11" spans="1:23" ht="13.35" hidden="1" customHeight="1" thickTop="1" x14ac:dyDescent="0.5">
      <c r="A11" s="115"/>
      <c r="B11" s="125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72"/>
    </row>
    <row r="12" spans="1:23" s="10" customFormat="1" ht="62.4" hidden="1" thickTop="1" thickBot="1" x14ac:dyDescent="0.3">
      <c r="A12" s="117"/>
      <c r="B12" s="159" t="s">
        <v>19</v>
      </c>
      <c r="C12" s="52">
        <f>N3</f>
        <v>536.82162301213907</v>
      </c>
      <c r="D12" s="52">
        <f>N3</f>
        <v>536.82162301213907</v>
      </c>
      <c r="E12" s="52">
        <f>N3</f>
        <v>536.82162301213907</v>
      </c>
      <c r="F12" s="52">
        <f>N3</f>
        <v>536.82162301213907</v>
      </c>
      <c r="G12" s="52">
        <f>N3</f>
        <v>536.82162301213907</v>
      </c>
      <c r="H12" s="52">
        <f>N3</f>
        <v>536.82162301213907</v>
      </c>
      <c r="I12" s="52">
        <f>N3</f>
        <v>536.82162301213907</v>
      </c>
      <c r="J12" s="52">
        <f>N3</f>
        <v>536.82162301213907</v>
      </c>
      <c r="K12" s="52">
        <f>N3</f>
        <v>536.82162301213907</v>
      </c>
      <c r="L12" s="52">
        <f>N3</f>
        <v>536.82162301213907</v>
      </c>
      <c r="M12" s="52">
        <f>N3</f>
        <v>536.82162301213907</v>
      </c>
      <c r="N12" s="52">
        <f>N3</f>
        <v>536.82162301213907</v>
      </c>
      <c r="O12" s="52">
        <f>N3</f>
        <v>536.82162301213907</v>
      </c>
      <c r="P12" s="52">
        <f>N3</f>
        <v>536.82162301213907</v>
      </c>
      <c r="Q12" s="52">
        <f>N3</f>
        <v>536.82162301213907</v>
      </c>
      <c r="R12" s="52">
        <f>N3</f>
        <v>536.82162301213907</v>
      </c>
      <c r="S12" s="52">
        <f>N3</f>
        <v>536.82162301213907</v>
      </c>
      <c r="T12" s="52">
        <f>N3</f>
        <v>536.82162301213907</v>
      </c>
      <c r="U12" s="52">
        <f>N3</f>
        <v>536.82162301213907</v>
      </c>
      <c r="V12" s="53">
        <f>N3</f>
        <v>536.82162301213907</v>
      </c>
      <c r="W12" s="81"/>
    </row>
    <row r="13" spans="1:23" s="11" customFormat="1" ht="36" hidden="1" customHeight="1" thickTop="1" thickBot="1" x14ac:dyDescent="0.65">
      <c r="A13" s="118"/>
      <c r="B13" s="160"/>
      <c r="C13" s="161">
        <f>PV(B15/12,C15,-N3)</f>
        <v>22634.937561288116</v>
      </c>
      <c r="D13" s="162"/>
      <c r="E13" s="162"/>
      <c r="F13" s="162"/>
      <c r="G13" s="162"/>
      <c r="H13" s="162"/>
      <c r="I13" s="162"/>
      <c r="J13" s="163"/>
      <c r="K13" s="164">
        <f>PV(J3/12,R5-96,-N3)</f>
        <v>85852.893884327699</v>
      </c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6"/>
      <c r="W13" s="82"/>
    </row>
    <row r="14" spans="1:23" s="1" customFormat="1" ht="24.6" hidden="1" customHeight="1" thickTop="1" thickBot="1" x14ac:dyDescent="0.45">
      <c r="A14" s="120"/>
      <c r="B14" s="126"/>
      <c r="C14" s="203">
        <f>C13/D5</f>
        <v>0.22634937561288077</v>
      </c>
      <c r="D14" s="204"/>
      <c r="E14" s="205" t="s">
        <v>34</v>
      </c>
      <c r="F14" s="205"/>
      <c r="G14" s="205"/>
      <c r="H14" s="205"/>
      <c r="I14" s="205"/>
      <c r="J14" s="206"/>
      <c r="K14" s="176">
        <f>K13/D5</f>
        <v>0.85852893884327552</v>
      </c>
      <c r="L14" s="177"/>
      <c r="M14" s="178" t="s">
        <v>31</v>
      </c>
      <c r="N14" s="178"/>
      <c r="O14" s="178"/>
      <c r="P14" s="178"/>
      <c r="Q14" s="178"/>
      <c r="R14" s="178"/>
      <c r="S14" s="178"/>
      <c r="T14" s="178"/>
      <c r="U14" s="178"/>
      <c r="V14" s="179"/>
      <c r="W14" s="83"/>
    </row>
    <row r="15" spans="1:23" ht="30" hidden="1" customHeight="1" thickTop="1" thickBot="1" x14ac:dyDescent="0.55000000000000004">
      <c r="A15" s="115"/>
      <c r="B15" s="127">
        <v>0.14860000000000001</v>
      </c>
      <c r="C15" s="189">
        <v>60</v>
      </c>
      <c r="D15" s="190"/>
      <c r="E15" s="191" t="s">
        <v>35</v>
      </c>
      <c r="F15" s="192"/>
      <c r="G15" s="192"/>
      <c r="H15" s="192"/>
      <c r="I15" s="192"/>
      <c r="J15" s="193"/>
      <c r="K15" s="194" t="s">
        <v>33</v>
      </c>
      <c r="L15" s="195"/>
      <c r="M15" s="195"/>
      <c r="N15" s="195"/>
      <c r="O15" s="195"/>
      <c r="P15" s="195"/>
      <c r="Q15" s="195"/>
      <c r="R15" s="195"/>
      <c r="S15" s="195"/>
      <c r="T15" s="195"/>
      <c r="U15" s="195"/>
      <c r="V15" s="195"/>
      <c r="W15" s="72"/>
    </row>
    <row r="16" spans="1:23" ht="18" customHeight="1" thickTop="1" thickBot="1" x14ac:dyDescent="0.55000000000000004">
      <c r="A16" s="115"/>
      <c r="B16" s="125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72"/>
    </row>
    <row r="17" spans="1:23" s="10" customFormat="1" ht="72" customHeight="1" thickTop="1" thickBot="1" x14ac:dyDescent="0.3">
      <c r="A17" s="117"/>
      <c r="B17" s="159" t="s">
        <v>19</v>
      </c>
      <c r="C17" s="52">
        <f>N3</f>
        <v>536.82162301213907</v>
      </c>
      <c r="D17" s="52">
        <f>N3</f>
        <v>536.82162301213907</v>
      </c>
      <c r="E17" s="52">
        <f>N3</f>
        <v>536.82162301213907</v>
      </c>
      <c r="F17" s="52">
        <f>N3</f>
        <v>536.82162301213907</v>
      </c>
      <c r="G17" s="52">
        <f>N3</f>
        <v>536.82162301213907</v>
      </c>
      <c r="H17" s="52">
        <f>N3</f>
        <v>536.82162301213907</v>
      </c>
      <c r="I17" s="52">
        <f>N3</f>
        <v>536.82162301213907</v>
      </c>
      <c r="J17" s="52">
        <f>N3</f>
        <v>536.82162301213907</v>
      </c>
      <c r="K17" s="52">
        <f>N3</f>
        <v>536.82162301213907</v>
      </c>
      <c r="L17" s="52">
        <f>N3</f>
        <v>536.82162301213907</v>
      </c>
      <c r="M17" s="52">
        <f>N3</f>
        <v>536.82162301213907</v>
      </c>
      <c r="N17" s="52">
        <f>N3</f>
        <v>536.82162301213907</v>
      </c>
      <c r="O17" s="52">
        <f>N3</f>
        <v>536.82162301213907</v>
      </c>
      <c r="P17" s="52">
        <f>N3</f>
        <v>536.82162301213907</v>
      </c>
      <c r="Q17" s="52">
        <f>N3</f>
        <v>536.82162301213907</v>
      </c>
      <c r="R17" s="52">
        <f>N3</f>
        <v>536.82162301213907</v>
      </c>
      <c r="S17" s="52">
        <f>N3</f>
        <v>536.82162301213907</v>
      </c>
      <c r="T17" s="52">
        <f>N3</f>
        <v>536.82162301213907</v>
      </c>
      <c r="U17" s="52">
        <f>N3</f>
        <v>536.82162301213907</v>
      </c>
      <c r="V17" s="53">
        <f>N3</f>
        <v>536.82162301213907</v>
      </c>
      <c r="W17" s="81"/>
    </row>
    <row r="18" spans="1:23" s="11" customFormat="1" ht="36" customHeight="1" thickTop="1" thickBot="1" x14ac:dyDescent="0.65">
      <c r="A18" s="118"/>
      <c r="B18" s="168"/>
      <c r="C18" s="169">
        <f>PV(B20/12,C20,-N3)</f>
        <v>35325.489625499904</v>
      </c>
      <c r="D18" s="207"/>
      <c r="E18" s="207"/>
      <c r="F18" s="207"/>
      <c r="G18" s="207"/>
      <c r="H18" s="207"/>
      <c r="I18" s="207"/>
      <c r="J18" s="207"/>
      <c r="K18" s="207"/>
      <c r="L18" s="208"/>
      <c r="M18" s="164">
        <f>PV(J3/12,R5-120,-N3)</f>
        <v>81342.06449198052</v>
      </c>
      <c r="N18" s="165"/>
      <c r="O18" s="165"/>
      <c r="P18" s="165"/>
      <c r="Q18" s="165"/>
      <c r="R18" s="165"/>
      <c r="S18" s="165"/>
      <c r="T18" s="165"/>
      <c r="U18" s="165"/>
      <c r="V18" s="166"/>
      <c r="W18" s="82"/>
    </row>
    <row r="19" spans="1:23" s="1" customFormat="1" ht="25.5" customHeight="1" thickTop="1" thickBot="1" x14ac:dyDescent="0.45">
      <c r="A19" s="119" t="s">
        <v>46</v>
      </c>
      <c r="B19" s="124">
        <f>(C18-C8)/C28</f>
        <v>0.29278891004947294</v>
      </c>
      <c r="C19" s="172">
        <f>C18/D5</f>
        <v>0.3532548962549984</v>
      </c>
      <c r="D19" s="173"/>
      <c r="E19" s="209" t="s">
        <v>34</v>
      </c>
      <c r="F19" s="210"/>
      <c r="G19" s="210"/>
      <c r="H19" s="210"/>
      <c r="I19" s="210"/>
      <c r="J19" s="210"/>
      <c r="K19" s="210"/>
      <c r="L19" s="210"/>
      <c r="M19" s="176">
        <f>M18/D5</f>
        <v>0.81342064491980381</v>
      </c>
      <c r="N19" s="177"/>
      <c r="O19" s="179" t="s">
        <v>31</v>
      </c>
      <c r="P19" s="211"/>
      <c r="Q19" s="211"/>
      <c r="R19" s="211"/>
      <c r="S19" s="211"/>
      <c r="T19" s="211"/>
      <c r="U19" s="211"/>
      <c r="V19" s="212"/>
      <c r="W19" s="83"/>
    </row>
    <row r="20" spans="1:23" ht="30" customHeight="1" thickTop="1" thickBot="1" x14ac:dyDescent="0.55000000000000004">
      <c r="A20" s="115"/>
      <c r="B20" s="130">
        <v>0.14499999999999999</v>
      </c>
      <c r="C20" s="213">
        <v>132</v>
      </c>
      <c r="D20" s="214"/>
      <c r="E20" s="191" t="s">
        <v>35</v>
      </c>
      <c r="F20" s="191"/>
      <c r="G20" s="191"/>
      <c r="H20" s="191"/>
      <c r="I20" s="191"/>
      <c r="J20" s="191"/>
      <c r="K20" s="191"/>
      <c r="L20" s="215"/>
      <c r="M20" s="194" t="s">
        <v>33</v>
      </c>
      <c r="N20" s="195"/>
      <c r="O20" s="195"/>
      <c r="P20" s="195"/>
      <c r="Q20" s="195"/>
      <c r="R20" s="195"/>
      <c r="S20" s="195"/>
      <c r="T20" s="195"/>
      <c r="U20" s="195"/>
      <c r="V20" s="216"/>
      <c r="W20" s="72"/>
    </row>
    <row r="21" spans="1:23" ht="15" customHeight="1" thickTop="1" thickBot="1" x14ac:dyDescent="0.3">
      <c r="A21" s="115"/>
      <c r="B21" s="12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</row>
    <row r="22" spans="1:23" s="10" customFormat="1" ht="73.5" customHeight="1" thickTop="1" thickBot="1" x14ac:dyDescent="0.3">
      <c r="A22" s="117"/>
      <c r="B22" s="159" t="s">
        <v>24</v>
      </c>
      <c r="C22" s="52">
        <f>N3</f>
        <v>536.82162301213907</v>
      </c>
      <c r="D22" s="52">
        <f>N3</f>
        <v>536.82162301213907</v>
      </c>
      <c r="E22" s="52">
        <f>N3</f>
        <v>536.82162301213907</v>
      </c>
      <c r="F22" s="52">
        <f>N3</f>
        <v>536.82162301213907</v>
      </c>
      <c r="G22" s="52">
        <f>N3</f>
        <v>536.82162301213907</v>
      </c>
      <c r="H22" s="52">
        <f>N3</f>
        <v>536.82162301213907</v>
      </c>
      <c r="I22" s="52">
        <f>N3</f>
        <v>536.82162301213907</v>
      </c>
      <c r="J22" s="52">
        <f>N3</f>
        <v>536.82162301213907</v>
      </c>
      <c r="K22" s="52">
        <f>N3</f>
        <v>536.82162301213907</v>
      </c>
      <c r="L22" s="52">
        <f>N3</f>
        <v>536.82162301213907</v>
      </c>
      <c r="M22" s="52">
        <f>N3</f>
        <v>536.82162301213907</v>
      </c>
      <c r="N22" s="52">
        <f>N3</f>
        <v>536.82162301213907</v>
      </c>
      <c r="O22" s="52">
        <f>N3</f>
        <v>536.82162301213907</v>
      </c>
      <c r="P22" s="52">
        <f>N3</f>
        <v>536.82162301213907</v>
      </c>
      <c r="Q22" s="52">
        <f>N3</f>
        <v>536.82162301213907</v>
      </c>
      <c r="R22" s="52">
        <f>N3</f>
        <v>536.82162301213907</v>
      </c>
      <c r="S22" s="52">
        <f>N3</f>
        <v>536.82162301213907</v>
      </c>
      <c r="T22" s="52">
        <f>N3</f>
        <v>536.82162301213907</v>
      </c>
      <c r="U22" s="52">
        <f>N3</f>
        <v>536.82162301213907</v>
      </c>
      <c r="V22" s="53">
        <f>N3</f>
        <v>536.82162301213907</v>
      </c>
      <c r="W22" s="81"/>
    </row>
    <row r="23" spans="1:23" ht="33" customHeight="1" thickTop="1" thickBot="1" x14ac:dyDescent="0.65">
      <c r="A23" s="115"/>
      <c r="B23" s="217"/>
      <c r="C23" s="169">
        <f>PV(B25/12,C25,-N3)</f>
        <v>39313.166205274683</v>
      </c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3"/>
      <c r="R23" s="218">
        <f>PV(J3/12,R5-180,-N3)</f>
        <v>67883.908627856203</v>
      </c>
      <c r="S23" s="219"/>
      <c r="T23" s="219"/>
      <c r="U23" s="219"/>
      <c r="V23" s="220"/>
      <c r="W23" s="72"/>
    </row>
    <row r="24" spans="1:23" s="1" customFormat="1" ht="26.25" customHeight="1" thickTop="1" thickBot="1" x14ac:dyDescent="0.45">
      <c r="A24" s="119" t="s">
        <v>47</v>
      </c>
      <c r="B24" s="124">
        <f>(C23-C18)/C28</f>
        <v>9.3333057531743799E-2</v>
      </c>
      <c r="C24" s="172">
        <f>C23/D5</f>
        <v>0.39313166205274613</v>
      </c>
      <c r="D24" s="173"/>
      <c r="E24" s="209" t="s">
        <v>34</v>
      </c>
      <c r="F24" s="210"/>
      <c r="G24" s="210"/>
      <c r="H24" s="210"/>
      <c r="I24" s="210"/>
      <c r="J24" s="210"/>
      <c r="K24" s="210"/>
      <c r="L24" s="210"/>
      <c r="M24" s="210"/>
      <c r="N24" s="210"/>
      <c r="O24" s="210"/>
      <c r="P24" s="210"/>
      <c r="Q24" s="210"/>
      <c r="R24" s="176">
        <f>R23/D5</f>
        <v>0.67883908627856082</v>
      </c>
      <c r="S24" s="177"/>
      <c r="T24" s="179" t="s">
        <v>36</v>
      </c>
      <c r="U24" s="211"/>
      <c r="V24" s="211"/>
      <c r="W24" s="83"/>
    </row>
    <row r="25" spans="1:23" ht="31.2" thickTop="1" thickBot="1" x14ac:dyDescent="0.55000000000000004">
      <c r="A25" s="115"/>
      <c r="B25" s="130">
        <v>0.14499999999999999</v>
      </c>
      <c r="C25" s="196">
        <v>180</v>
      </c>
      <c r="D25" s="197"/>
      <c r="E25" s="191" t="s">
        <v>35</v>
      </c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3"/>
      <c r="R25" s="194" t="s">
        <v>37</v>
      </c>
      <c r="S25" s="195"/>
      <c r="T25" s="195"/>
      <c r="U25" s="195"/>
      <c r="V25" s="195"/>
      <c r="W25" s="72"/>
    </row>
    <row r="26" spans="1:23" ht="14.4" thickTop="1" thickBot="1" x14ac:dyDescent="0.3">
      <c r="A26" s="115"/>
      <c r="B26" s="12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</row>
    <row r="27" spans="1:23" s="10" customFormat="1" ht="80.25" customHeight="1" thickTop="1" thickBot="1" x14ac:dyDescent="0.3">
      <c r="A27" s="117"/>
      <c r="B27" s="159" t="s">
        <v>19</v>
      </c>
      <c r="C27" s="52">
        <f>N3</f>
        <v>536.82162301213907</v>
      </c>
      <c r="D27" s="52">
        <f>N3</f>
        <v>536.82162301213907</v>
      </c>
      <c r="E27" s="52">
        <f>N3</f>
        <v>536.82162301213907</v>
      </c>
      <c r="F27" s="52">
        <f>N3</f>
        <v>536.82162301213907</v>
      </c>
      <c r="G27" s="52">
        <f>N3</f>
        <v>536.82162301213907</v>
      </c>
      <c r="H27" s="52">
        <f>N3</f>
        <v>536.82162301213907</v>
      </c>
      <c r="I27" s="52">
        <f>N3</f>
        <v>536.82162301213907</v>
      </c>
      <c r="J27" s="52">
        <f>N3</f>
        <v>536.82162301213907</v>
      </c>
      <c r="K27" s="52">
        <f>N3</f>
        <v>536.82162301213907</v>
      </c>
      <c r="L27" s="52">
        <f>N3</f>
        <v>536.82162301213907</v>
      </c>
      <c r="M27" s="52">
        <f>N3</f>
        <v>536.82162301213907</v>
      </c>
      <c r="N27" s="52">
        <f>N3</f>
        <v>536.82162301213907</v>
      </c>
      <c r="O27" s="52">
        <f>N3</f>
        <v>536.82162301213907</v>
      </c>
      <c r="P27" s="52">
        <f>N3</f>
        <v>536.82162301213907</v>
      </c>
      <c r="Q27" s="52">
        <f>N3</f>
        <v>536.82162301213907</v>
      </c>
      <c r="R27" s="52">
        <f>N3</f>
        <v>536.82162301213907</v>
      </c>
      <c r="S27" s="52">
        <f>N3</f>
        <v>536.82162301213907</v>
      </c>
      <c r="T27" s="52">
        <f>N3</f>
        <v>536.82162301213907</v>
      </c>
      <c r="U27" s="52">
        <f>N3</f>
        <v>536.82162301213907</v>
      </c>
      <c r="V27" s="53">
        <f>N3</f>
        <v>536.82162301213907</v>
      </c>
      <c r="W27" s="81"/>
    </row>
    <row r="28" spans="1:23" s="11" customFormat="1" ht="36" customHeight="1" thickTop="1" thickBot="1" x14ac:dyDescent="0.65">
      <c r="A28" s="118"/>
      <c r="B28" s="160"/>
      <c r="C28" s="169">
        <f>PV(B30/12,R5,-N3)</f>
        <v>42725.232465662215</v>
      </c>
      <c r="D28" s="207"/>
      <c r="E28" s="207"/>
      <c r="F28" s="207"/>
      <c r="G28" s="207"/>
      <c r="H28" s="207"/>
      <c r="I28" s="207"/>
      <c r="J28" s="207"/>
      <c r="K28" s="207"/>
      <c r="L28" s="207"/>
      <c r="M28" s="181"/>
      <c r="N28" s="181"/>
      <c r="O28" s="181"/>
      <c r="P28" s="181"/>
      <c r="Q28" s="181"/>
      <c r="R28" s="181"/>
      <c r="S28" s="181"/>
      <c r="T28" s="181"/>
      <c r="U28" s="181"/>
      <c r="V28" s="182"/>
      <c r="W28" s="82"/>
    </row>
    <row r="29" spans="1:23" s="1" customFormat="1" ht="24.75" customHeight="1" thickTop="1" thickBot="1" x14ac:dyDescent="0.45">
      <c r="A29" s="120"/>
      <c r="B29" s="126"/>
      <c r="C29" s="172">
        <f>C28/D5</f>
        <v>0.42725232465662139</v>
      </c>
      <c r="D29" s="173"/>
      <c r="E29" s="221" t="s">
        <v>34</v>
      </c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09"/>
      <c r="W29" s="83"/>
    </row>
    <row r="30" spans="1:23" ht="30" customHeight="1" thickTop="1" thickBot="1" x14ac:dyDescent="0.55000000000000004">
      <c r="A30" s="115"/>
      <c r="B30" s="131">
        <v>0.14899999999999999</v>
      </c>
      <c r="C30" s="222" t="s">
        <v>38</v>
      </c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200"/>
      <c r="W30" s="72"/>
    </row>
    <row r="31" spans="1:23" ht="15" customHeight="1" thickTop="1" x14ac:dyDescent="0.25">
      <c r="A31" s="115"/>
      <c r="B31" s="12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</row>
  </sheetData>
  <sheetProtection sheet="1" objects="1" scenarios="1" selectLockedCells="1"/>
  <mergeCells count="59">
    <mergeCell ref="C29:D29"/>
    <mergeCell ref="E29:V29"/>
    <mergeCell ref="C30:V30"/>
    <mergeCell ref="C25:D25"/>
    <mergeCell ref="E25:Q25"/>
    <mergeCell ref="R25:V25"/>
    <mergeCell ref="B27:B28"/>
    <mergeCell ref="C28:V28"/>
    <mergeCell ref="C24:D24"/>
    <mergeCell ref="E24:Q24"/>
    <mergeCell ref="R24:S24"/>
    <mergeCell ref="T24:V24"/>
    <mergeCell ref="C20:D20"/>
    <mergeCell ref="E20:L20"/>
    <mergeCell ref="M20:V20"/>
    <mergeCell ref="B22:B23"/>
    <mergeCell ref="C23:Q23"/>
    <mergeCell ref="R23:V23"/>
    <mergeCell ref="B17:B18"/>
    <mergeCell ref="C18:L18"/>
    <mergeCell ref="M18:V18"/>
    <mergeCell ref="C19:D19"/>
    <mergeCell ref="E19:L19"/>
    <mergeCell ref="M19:N19"/>
    <mergeCell ref="O19:V19"/>
    <mergeCell ref="C15:D15"/>
    <mergeCell ref="E15:J15"/>
    <mergeCell ref="K15:V15"/>
    <mergeCell ref="C10:D10"/>
    <mergeCell ref="E10:H10"/>
    <mergeCell ref="I10:V10"/>
    <mergeCell ref="C14:D14"/>
    <mergeCell ref="E14:J14"/>
    <mergeCell ref="K14:L14"/>
    <mergeCell ref="M14:V14"/>
    <mergeCell ref="B12:B13"/>
    <mergeCell ref="C13:J13"/>
    <mergeCell ref="K13:V13"/>
    <mergeCell ref="U5:V5"/>
    <mergeCell ref="B7:B8"/>
    <mergeCell ref="C8:H8"/>
    <mergeCell ref="I8:V8"/>
    <mergeCell ref="C9:D9"/>
    <mergeCell ref="E9:H9"/>
    <mergeCell ref="I9:J9"/>
    <mergeCell ref="K9:V9"/>
    <mergeCell ref="D5:H5"/>
    <mergeCell ref="I5:M5"/>
    <mergeCell ref="R5:T5"/>
    <mergeCell ref="U4:V4"/>
    <mergeCell ref="D2:H2"/>
    <mergeCell ref="J2:L2"/>
    <mergeCell ref="N2:P2"/>
    <mergeCell ref="R2:T2"/>
    <mergeCell ref="R4:T4"/>
    <mergeCell ref="D3:H3"/>
    <mergeCell ref="J3:L3"/>
    <mergeCell ref="N3:P3"/>
    <mergeCell ref="R3:T3"/>
  </mergeCells>
  <phoneticPr fontId="5" type="noConversion"/>
  <pageMargins left="0.75" right="0.75" top="1" bottom="1" header="0.5" footer="0.5"/>
  <pageSetup paperSize="5" scale="61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L26"/>
  <sheetViews>
    <sheetView tabSelected="1" topLeftCell="A6" zoomScaleNormal="100" zoomScalePageLayoutView="200" workbookViewId="0">
      <selection activeCell="F19" sqref="F19"/>
    </sheetView>
  </sheetViews>
  <sheetFormatPr defaultColWidth="8.88671875" defaultRowHeight="22.8" x14ac:dyDescent="0.4"/>
  <cols>
    <col min="1" max="1" width="1.33203125" customWidth="1"/>
    <col min="2" max="2" width="12.33203125" style="1" customWidth="1"/>
    <col min="3" max="3" width="24.44140625" bestFit="1" customWidth="1"/>
    <col min="4" max="4" width="21.109375" customWidth="1"/>
    <col min="5" max="5" width="25.44140625" customWidth="1"/>
    <col min="6" max="6" width="21.109375" customWidth="1"/>
    <col min="7" max="7" width="21.6640625" bestFit="1" customWidth="1"/>
    <col min="8" max="8" width="21.33203125" customWidth="1"/>
    <col min="9" max="9" width="22.88671875" style="27" customWidth="1"/>
    <col min="10" max="10" width="8.88671875" style="27"/>
  </cols>
  <sheetData>
    <row r="1" spans="1:12" ht="4.5" customHeight="1" thickBot="1" x14ac:dyDescent="0.45">
      <c r="A1" s="27"/>
      <c r="B1" s="60"/>
      <c r="C1" s="27"/>
      <c r="D1" s="27"/>
      <c r="E1" s="27"/>
      <c r="F1" s="27"/>
      <c r="G1" s="27"/>
      <c r="H1" s="27"/>
    </row>
    <row r="2" spans="1:12" s="1" customFormat="1" ht="29.25" customHeight="1" thickTop="1" thickBot="1" x14ac:dyDescent="0.55000000000000004">
      <c r="A2" s="60"/>
      <c r="B2" s="60"/>
      <c r="C2" s="223" t="s">
        <v>49</v>
      </c>
      <c r="D2" s="224"/>
      <c r="E2" s="132">
        <v>3000000</v>
      </c>
      <c r="F2" s="60"/>
      <c r="G2" s="60"/>
      <c r="H2" s="60"/>
      <c r="I2" s="60"/>
      <c r="J2" s="60"/>
    </row>
    <row r="3" spans="1:12" s="1" customFormat="1" ht="8.25" customHeight="1" thickTop="1" thickBot="1" x14ac:dyDescent="0.55000000000000004">
      <c r="A3" s="60"/>
      <c r="B3" s="63"/>
      <c r="C3" s="85"/>
      <c r="D3" s="85"/>
      <c r="E3" s="86"/>
      <c r="F3" s="63"/>
      <c r="G3" s="60"/>
      <c r="H3" s="60"/>
      <c r="I3" s="60"/>
      <c r="J3" s="60"/>
    </row>
    <row r="4" spans="1:12" ht="31.2" thickTop="1" thickBot="1" x14ac:dyDescent="0.55000000000000004">
      <c r="A4" s="27"/>
      <c r="B4" s="60"/>
      <c r="C4" s="228" t="s">
        <v>0</v>
      </c>
      <c r="D4" s="229"/>
      <c r="E4" s="229"/>
      <c r="F4" s="230"/>
      <c r="G4" s="64"/>
      <c r="H4" s="64"/>
    </row>
    <row r="5" spans="1:12" s="2" customFormat="1" ht="24" thickTop="1" thickBot="1" x14ac:dyDescent="0.45">
      <c r="A5" s="68"/>
      <c r="B5" s="61"/>
      <c r="C5" s="107" t="s">
        <v>10</v>
      </c>
      <c r="D5" s="107" t="s">
        <v>1</v>
      </c>
      <c r="E5" s="107" t="s">
        <v>2</v>
      </c>
      <c r="F5" s="107" t="s">
        <v>41</v>
      </c>
      <c r="G5" s="61"/>
      <c r="H5" s="61"/>
      <c r="I5" s="68"/>
      <c r="J5" s="68"/>
    </row>
    <row r="6" spans="1:12" s="1" customFormat="1" ht="24" thickTop="1" thickBot="1" x14ac:dyDescent="0.45">
      <c r="A6" s="60"/>
      <c r="B6" s="62"/>
      <c r="C6" s="133">
        <v>2000000</v>
      </c>
      <c r="D6" s="134">
        <v>4.4999999999999998E-2</v>
      </c>
      <c r="E6" s="54">
        <f>PMT(D6/12,F6,-C6,0)</f>
        <v>10133.706196517614</v>
      </c>
      <c r="F6" s="135">
        <v>360</v>
      </c>
      <c r="G6" s="60"/>
      <c r="H6" s="60"/>
      <c r="I6" s="60"/>
      <c r="J6" s="60"/>
    </row>
    <row r="7" spans="1:12" s="1" customFormat="1" ht="24" thickTop="1" thickBot="1" x14ac:dyDescent="0.45">
      <c r="A7" s="60"/>
      <c r="B7" s="63"/>
      <c r="C7" s="65"/>
      <c r="D7" s="66"/>
      <c r="E7" s="66"/>
      <c r="F7" s="136">
        <v>35</v>
      </c>
      <c r="G7" s="231" t="s">
        <v>3</v>
      </c>
      <c r="H7" s="232"/>
      <c r="I7" s="69"/>
      <c r="J7" s="60"/>
    </row>
    <row r="8" spans="1:12" s="1" customFormat="1" ht="24" customHeight="1" thickTop="1" thickBot="1" x14ac:dyDescent="0.45">
      <c r="A8" s="60"/>
      <c r="B8" s="109" t="s">
        <v>18</v>
      </c>
      <c r="C8" s="58">
        <f>PV(D6/12,F6-F7,-E6)</f>
        <v>1901693.9779094015</v>
      </c>
      <c r="D8" s="60"/>
      <c r="E8" s="60"/>
      <c r="F8" s="55">
        <f>F6-F7</f>
        <v>325</v>
      </c>
      <c r="G8" s="108" t="s">
        <v>4</v>
      </c>
      <c r="H8" s="108"/>
      <c r="I8" s="69"/>
      <c r="J8" s="60"/>
    </row>
    <row r="9" spans="1:12" s="1" customFormat="1" ht="8.25" customHeight="1" thickTop="1" thickBot="1" x14ac:dyDescent="0.45">
      <c r="A9" s="60"/>
      <c r="B9" s="60"/>
      <c r="C9" s="60"/>
      <c r="D9" s="60"/>
      <c r="E9" s="60"/>
      <c r="F9" s="67"/>
      <c r="G9" s="60"/>
      <c r="H9" s="60"/>
      <c r="I9" s="60"/>
      <c r="J9" s="60"/>
    </row>
    <row r="10" spans="1:12" s="1" customFormat="1" ht="30" hidden="1" customHeight="1" thickTop="1" thickBot="1" x14ac:dyDescent="0.45">
      <c r="A10" s="60"/>
      <c r="B10" s="60"/>
      <c r="C10" s="62"/>
      <c r="D10" s="110" t="s">
        <v>13</v>
      </c>
      <c r="E10" s="56">
        <f>FV(D6/12,F10-F7,E6,-C6)</f>
        <v>1931107.4567416171</v>
      </c>
      <c r="F10" s="57">
        <v>60</v>
      </c>
      <c r="G10" s="231" t="s">
        <v>12</v>
      </c>
      <c r="H10" s="233"/>
      <c r="I10" s="60"/>
      <c r="J10" s="60"/>
    </row>
    <row r="11" spans="1:12" s="1" customFormat="1" ht="7.5" customHeight="1" thickTop="1" thickBot="1" x14ac:dyDescent="0.45">
      <c r="A11" s="60"/>
      <c r="B11" s="60"/>
      <c r="C11" s="60"/>
      <c r="D11" s="60"/>
      <c r="E11" s="60"/>
      <c r="F11" s="60"/>
      <c r="G11" s="60"/>
      <c r="H11" s="60"/>
      <c r="I11" s="60"/>
      <c r="J11" s="70"/>
    </row>
    <row r="12" spans="1:12" ht="23.25" customHeight="1" thickTop="1" thickBot="1" x14ac:dyDescent="0.45">
      <c r="A12" s="27"/>
      <c r="B12" s="60"/>
      <c r="C12" s="60"/>
      <c r="D12" s="111" t="s">
        <v>5</v>
      </c>
      <c r="E12" s="59">
        <f>C8/E2</f>
        <v>0.63389799263646718</v>
      </c>
      <c r="F12" s="60"/>
      <c r="G12" s="60"/>
      <c r="H12" s="60"/>
      <c r="I12" s="60"/>
      <c r="J12" s="60"/>
      <c r="K12" s="27"/>
      <c r="L12" s="27"/>
    </row>
    <row r="13" spans="1:12" ht="4.5" customHeight="1" thickTop="1" thickBot="1" x14ac:dyDescent="0.45">
      <c r="A13" s="27"/>
      <c r="B13" s="60"/>
      <c r="C13" s="60"/>
      <c r="D13" s="60"/>
      <c r="E13" s="60"/>
      <c r="F13" s="60"/>
      <c r="G13" s="60"/>
      <c r="H13" s="60"/>
    </row>
    <row r="14" spans="1:12" ht="24" thickTop="1" thickBot="1" x14ac:dyDescent="0.45">
      <c r="A14" s="27"/>
      <c r="B14" s="60"/>
      <c r="C14" s="225" t="s">
        <v>39</v>
      </c>
      <c r="D14" s="226"/>
      <c r="E14" s="227"/>
      <c r="F14" s="110" t="s">
        <v>24</v>
      </c>
      <c r="G14" s="110" t="s">
        <v>8</v>
      </c>
      <c r="H14" s="60"/>
    </row>
    <row r="15" spans="1:12" ht="25.8" thickTop="1" thickBot="1" x14ac:dyDescent="0.45">
      <c r="A15" s="27"/>
      <c r="B15" s="87"/>
      <c r="C15" s="234" t="s">
        <v>6</v>
      </c>
      <c r="D15" s="235"/>
      <c r="E15" s="71">
        <f>PV(F15/12,F8,-E6)</f>
        <v>1232019.0059153901</v>
      </c>
      <c r="F15" s="137">
        <v>0.09</v>
      </c>
      <c r="G15" s="59">
        <f>E15/E2</f>
        <v>0.41067300197179668</v>
      </c>
      <c r="H15" s="60"/>
    </row>
    <row r="16" spans="1:12" ht="25.8" thickTop="1" thickBot="1" x14ac:dyDescent="0.45">
      <c r="A16" s="27"/>
      <c r="B16" s="87"/>
      <c r="C16" s="234" t="s">
        <v>7</v>
      </c>
      <c r="D16" s="235"/>
      <c r="E16" s="138">
        <v>0</v>
      </c>
      <c r="F16" s="112" t="s">
        <v>44</v>
      </c>
      <c r="G16" s="113"/>
      <c r="H16" s="113"/>
    </row>
    <row r="17" spans="1:8" ht="25.8" thickTop="1" thickBot="1" x14ac:dyDescent="0.45">
      <c r="A17" s="27"/>
      <c r="B17" s="87"/>
      <c r="C17" s="234" t="s">
        <v>40</v>
      </c>
      <c r="D17" s="235"/>
      <c r="E17" s="71">
        <f>E15-E16</f>
        <v>1232019.0059153901</v>
      </c>
      <c r="F17" s="145">
        <f>E15/C8</f>
        <v>0.64785345077959999</v>
      </c>
      <c r="G17" s="144" t="s">
        <v>48</v>
      </c>
      <c r="H17" s="27"/>
    </row>
    <row r="18" spans="1:8" ht="25.8" thickTop="1" thickBot="1" x14ac:dyDescent="0.45">
      <c r="A18" s="27"/>
      <c r="B18" s="62"/>
      <c r="C18" s="234" t="s">
        <v>43</v>
      </c>
      <c r="D18" s="235"/>
      <c r="E18" s="71">
        <f>C8-E17</f>
        <v>669674.97199401143</v>
      </c>
      <c r="F18" s="60"/>
      <c r="G18" s="27"/>
      <c r="H18" s="27"/>
    </row>
    <row r="19" spans="1:8" ht="25.8" thickTop="1" thickBot="1" x14ac:dyDescent="0.45">
      <c r="A19" s="27"/>
      <c r="B19" s="87"/>
      <c r="C19" s="234" t="s">
        <v>9</v>
      </c>
      <c r="D19" s="235"/>
      <c r="E19" s="71">
        <f>E18/F8</f>
        <v>2060.538375366189</v>
      </c>
      <c r="F19" s="60"/>
      <c r="G19" s="27"/>
      <c r="H19" s="27"/>
    </row>
    <row r="20" spans="1:8" ht="10.5" customHeight="1" thickTop="1" x14ac:dyDescent="0.4">
      <c r="A20" s="27"/>
      <c r="B20" s="60"/>
      <c r="C20" s="27"/>
      <c r="D20" s="27"/>
      <c r="E20" s="27"/>
      <c r="F20" s="27"/>
      <c r="G20" s="27"/>
      <c r="H20" s="27"/>
    </row>
    <row r="21" spans="1:8" x14ac:dyDescent="0.4">
      <c r="A21" s="27"/>
      <c r="B21" s="60"/>
      <c r="C21" s="27"/>
      <c r="D21" s="27"/>
      <c r="E21" s="27"/>
      <c r="F21" s="27"/>
      <c r="G21" s="27"/>
      <c r="H21" s="27"/>
    </row>
    <row r="22" spans="1:8" x14ac:dyDescent="0.4">
      <c r="A22" s="27"/>
      <c r="B22" s="60"/>
      <c r="C22" s="27"/>
      <c r="D22" s="27"/>
      <c r="E22" s="27"/>
      <c r="F22" s="27"/>
      <c r="G22" s="27"/>
      <c r="H22" s="27"/>
    </row>
    <row r="23" spans="1:8" x14ac:dyDescent="0.4">
      <c r="A23" s="27"/>
      <c r="B23" s="60"/>
      <c r="C23" s="27"/>
      <c r="D23" s="27"/>
      <c r="E23" s="27"/>
      <c r="F23" s="27"/>
      <c r="G23" s="27"/>
      <c r="H23" s="27"/>
    </row>
    <row r="24" spans="1:8" x14ac:dyDescent="0.4">
      <c r="A24" s="27"/>
      <c r="B24" s="60"/>
      <c r="C24" s="27"/>
      <c r="D24" s="27"/>
      <c r="E24" s="27"/>
      <c r="F24" s="27"/>
      <c r="G24" s="27"/>
      <c r="H24" s="27"/>
    </row>
    <row r="25" spans="1:8" x14ac:dyDescent="0.4">
      <c r="A25" s="27"/>
      <c r="B25" s="60"/>
      <c r="C25" s="27"/>
      <c r="D25" s="27"/>
      <c r="E25" s="27"/>
      <c r="F25" s="27"/>
      <c r="G25" s="27"/>
      <c r="H25" s="27"/>
    </row>
    <row r="26" spans="1:8" x14ac:dyDescent="0.4">
      <c r="A26" s="27"/>
      <c r="B26" s="60"/>
      <c r="C26" s="27"/>
      <c r="D26" s="27"/>
      <c r="E26" s="27"/>
      <c r="F26" s="27"/>
      <c r="G26" s="27"/>
      <c r="H26" s="27"/>
    </row>
  </sheetData>
  <sheetProtection selectLockedCells="1"/>
  <mergeCells count="10">
    <mergeCell ref="C17:D17"/>
    <mergeCell ref="C15:D15"/>
    <mergeCell ref="C16:D16"/>
    <mergeCell ref="C18:D18"/>
    <mergeCell ref="C19:D19"/>
    <mergeCell ref="C2:D2"/>
    <mergeCell ref="C14:E14"/>
    <mergeCell ref="C4:F4"/>
    <mergeCell ref="G7:H7"/>
    <mergeCell ref="G10:H10"/>
  </mergeCells>
  <phoneticPr fontId="5" type="noConversion"/>
  <pageMargins left="0.75" right="0.75" top="1" bottom="1" header="0.5" footer="0.5"/>
  <pageSetup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K20"/>
  <sheetViews>
    <sheetView zoomScaleNormal="100" zoomScalePageLayoutView="200" workbookViewId="0">
      <selection activeCell="B11" sqref="B11"/>
    </sheetView>
  </sheetViews>
  <sheetFormatPr defaultColWidth="8.88671875" defaultRowHeight="13.2" x14ac:dyDescent="0.25"/>
  <cols>
    <col min="1" max="1" width="7.44140625" customWidth="1"/>
    <col min="2" max="2" width="11.33203125" customWidth="1"/>
    <col min="3" max="3" width="20.44140625" customWidth="1"/>
    <col min="4" max="4" width="12.44140625" bestFit="1" customWidth="1"/>
    <col min="5" max="5" width="20.33203125" customWidth="1"/>
    <col min="6" max="6" width="14.109375" bestFit="1" customWidth="1"/>
    <col min="7" max="7" width="20.44140625" bestFit="1" customWidth="1"/>
    <col min="8" max="8" width="14.109375" bestFit="1" customWidth="1"/>
    <col min="9" max="9" width="20.44140625" bestFit="1" customWidth="1"/>
    <col min="10" max="10" width="11.33203125" customWidth="1"/>
  </cols>
  <sheetData>
    <row r="1" spans="1:11" ht="13.8" thickBot="1" x14ac:dyDescent="0.3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s="3" customFormat="1" ht="33" thickBot="1" x14ac:dyDescent="0.6">
      <c r="A2" s="28"/>
      <c r="B2" s="29"/>
      <c r="C2" s="242" t="s">
        <v>14</v>
      </c>
      <c r="D2" s="243"/>
      <c r="E2" s="243"/>
      <c r="F2" s="243"/>
      <c r="G2" s="33"/>
      <c r="H2" s="34"/>
      <c r="I2" s="28"/>
      <c r="J2" s="28"/>
      <c r="K2" s="28"/>
    </row>
    <row r="3" spans="1:11" s="6" customFormat="1" ht="35.4" thickBot="1" x14ac:dyDescent="0.35">
      <c r="A3" s="30"/>
      <c r="B3" s="29"/>
      <c r="C3" s="12" t="s">
        <v>15</v>
      </c>
      <c r="D3" s="12" t="s">
        <v>16</v>
      </c>
      <c r="E3" s="13" t="s">
        <v>2</v>
      </c>
      <c r="F3" s="12" t="s">
        <v>17</v>
      </c>
      <c r="G3" s="35"/>
      <c r="H3" s="30"/>
      <c r="I3" s="30"/>
      <c r="J3" s="30"/>
      <c r="K3" s="30"/>
    </row>
    <row r="4" spans="1:11" s="6" customFormat="1" ht="18" thickBot="1" x14ac:dyDescent="0.35">
      <c r="A4" s="30"/>
      <c r="B4" s="29"/>
      <c r="C4" s="139">
        <v>50000</v>
      </c>
      <c r="D4" s="140">
        <v>0.05</v>
      </c>
      <c r="E4" s="14">
        <f>PMT(D4/12,F4,-C4)</f>
        <v>268.41081150606954</v>
      </c>
      <c r="F4" s="141">
        <v>360</v>
      </c>
      <c r="G4" s="35"/>
      <c r="H4" s="30"/>
      <c r="I4" s="30"/>
      <c r="J4" s="30"/>
      <c r="K4" s="30"/>
    </row>
    <row r="5" spans="1:11" s="6" customFormat="1" ht="18" thickBot="1" x14ac:dyDescent="0.35">
      <c r="A5" s="30"/>
      <c r="B5" s="29"/>
      <c r="C5" s="35"/>
      <c r="D5" s="35"/>
      <c r="E5" s="39"/>
      <c r="F5" s="142">
        <v>0</v>
      </c>
      <c r="G5" s="92" t="s">
        <v>25</v>
      </c>
      <c r="H5" s="36"/>
      <c r="I5" s="30"/>
      <c r="J5" s="30"/>
      <c r="K5" s="30"/>
    </row>
    <row r="6" spans="1:11" s="6" customFormat="1" ht="18" thickBot="1" x14ac:dyDescent="0.35">
      <c r="A6" s="30"/>
      <c r="B6" s="29"/>
      <c r="C6" s="16">
        <f>PV(D4/12,F6,-E4)</f>
        <v>50000.000000000087</v>
      </c>
      <c r="D6" s="17" t="s">
        <v>18</v>
      </c>
      <c r="E6" s="39"/>
      <c r="F6" s="15">
        <f>F4-F5</f>
        <v>360</v>
      </c>
      <c r="G6" s="92" t="s">
        <v>26</v>
      </c>
      <c r="H6" s="36"/>
      <c r="I6" s="30"/>
      <c r="J6" s="30"/>
      <c r="K6" s="30"/>
    </row>
    <row r="7" spans="1:11" s="4" customFormat="1" x14ac:dyDescent="0.25">
      <c r="A7" s="31"/>
      <c r="B7" s="32"/>
      <c r="C7" s="37"/>
      <c r="D7" s="37"/>
      <c r="E7" s="38"/>
      <c r="F7" s="37"/>
      <c r="G7" s="37"/>
      <c r="H7" s="31"/>
      <c r="I7" s="31"/>
      <c r="J7" s="31"/>
      <c r="K7" s="31"/>
    </row>
    <row r="8" spans="1:11" s="4" customFormat="1" ht="6" customHeight="1" thickBot="1" x14ac:dyDescent="0.3">
      <c r="A8" s="31"/>
      <c r="B8" s="32"/>
      <c r="C8" s="37"/>
      <c r="D8" s="37"/>
      <c r="E8" s="38"/>
      <c r="F8" s="37"/>
      <c r="G8" s="37"/>
      <c r="H8" s="31"/>
      <c r="I8" s="31"/>
      <c r="J8" s="31"/>
      <c r="K8" s="31"/>
    </row>
    <row r="9" spans="1:11" s="5" customFormat="1" ht="36" customHeight="1" thickTop="1" thickBot="1" x14ac:dyDescent="0.35">
      <c r="A9" s="40"/>
      <c r="B9" s="96" t="s">
        <v>19</v>
      </c>
      <c r="C9" s="88" t="s">
        <v>20</v>
      </c>
      <c r="D9" s="89" t="s">
        <v>21</v>
      </c>
      <c r="E9" s="88" t="s">
        <v>20</v>
      </c>
      <c r="F9" s="90" t="s">
        <v>21</v>
      </c>
      <c r="G9" s="88" t="s">
        <v>20</v>
      </c>
      <c r="H9" s="90" t="s">
        <v>21</v>
      </c>
      <c r="I9" s="88" t="s">
        <v>20</v>
      </c>
      <c r="J9" s="91" t="s">
        <v>21</v>
      </c>
      <c r="K9" s="40"/>
    </row>
    <row r="10" spans="1:11" s="3" customFormat="1" ht="14.25" customHeight="1" thickTop="1" x14ac:dyDescent="0.3">
      <c r="A10" s="28"/>
      <c r="B10" s="244"/>
      <c r="C10" s="245"/>
      <c r="D10" s="245"/>
      <c r="E10" s="245"/>
      <c r="F10" s="245"/>
      <c r="G10" s="245"/>
      <c r="H10" s="245"/>
      <c r="I10" s="245"/>
      <c r="J10" s="245"/>
      <c r="K10" s="28"/>
    </row>
    <row r="11" spans="1:11" s="26" customFormat="1" ht="21" x14ac:dyDescent="0.4">
      <c r="A11" s="42"/>
      <c r="B11" s="143">
        <v>0.1</v>
      </c>
      <c r="C11" s="101">
        <f>PV(B11/12,C17,-E4)</f>
        <v>30585.632061771288</v>
      </c>
      <c r="D11" s="18">
        <f>C11/C13</f>
        <v>0.61171264123542468</v>
      </c>
      <c r="E11" s="102">
        <f>PV(B11/12,E17,-E4)</f>
        <v>29537.86632435818</v>
      </c>
      <c r="F11" s="98">
        <f>E11/E13</f>
        <v>0.6433251478852291</v>
      </c>
      <c r="G11" s="103">
        <f>PV(B11/12,G17,-E4)</f>
        <v>27813.967995037525</v>
      </c>
      <c r="H11" s="19">
        <f>G11/G13</f>
        <v>0.68387661829703605</v>
      </c>
      <c r="I11" s="104">
        <f>PV(B11/12,I17,-E4)</f>
        <v>24977.622671156369</v>
      </c>
      <c r="J11" s="93">
        <f>I11/I13</f>
        <v>0.73589229542115042</v>
      </c>
      <c r="K11" s="105"/>
    </row>
    <row r="12" spans="1:11" s="106" customFormat="1" ht="11.25" customHeight="1" x14ac:dyDescent="0.4">
      <c r="A12" s="42"/>
      <c r="B12" s="257"/>
      <c r="C12" s="258"/>
      <c r="D12" s="258"/>
      <c r="E12" s="258"/>
      <c r="F12" s="258"/>
      <c r="G12" s="258"/>
      <c r="H12" s="258"/>
      <c r="I12" s="258"/>
      <c r="J12" s="258"/>
      <c r="K12" s="105"/>
    </row>
    <row r="13" spans="1:11" s="26" customFormat="1" ht="21" x14ac:dyDescent="0.4">
      <c r="A13" s="42"/>
      <c r="B13" s="114">
        <f>D4</f>
        <v>0.05</v>
      </c>
      <c r="C13" s="22">
        <f>PV(D4/12,C17,-E4)</f>
        <v>50000.000000000087</v>
      </c>
      <c r="D13" s="23">
        <v>1</v>
      </c>
      <c r="E13" s="99">
        <f>PV(D4/12,E17,-E4)</f>
        <v>45914.366042516049</v>
      </c>
      <c r="F13" s="100">
        <v>1</v>
      </c>
      <c r="G13" s="24">
        <f>PV(D4/12,G17,-E4)</f>
        <v>40671.03224599026</v>
      </c>
      <c r="H13" s="25">
        <v>1</v>
      </c>
      <c r="I13" s="94">
        <f>PV(D4/12,I17,-E4)</f>
        <v>33941.954313928101</v>
      </c>
      <c r="J13" s="95">
        <v>1</v>
      </c>
      <c r="K13" s="42"/>
    </row>
    <row r="14" spans="1:11" s="21" customFormat="1" ht="1.5" customHeight="1" x14ac:dyDescent="0.4">
      <c r="A14" s="41"/>
      <c r="B14" s="259"/>
      <c r="C14" s="260"/>
      <c r="D14" s="260"/>
      <c r="E14" s="260"/>
      <c r="F14" s="260"/>
      <c r="G14" s="260"/>
      <c r="H14" s="260"/>
      <c r="I14" s="260"/>
      <c r="J14" s="260"/>
      <c r="K14" s="41"/>
    </row>
    <row r="15" spans="1:11" s="20" customFormat="1" ht="5.4" customHeight="1" thickBot="1" x14ac:dyDescent="0.45">
      <c r="A15" s="41"/>
      <c r="B15" s="97" t="s">
        <v>27</v>
      </c>
      <c r="C15" s="238">
        <v>60</v>
      </c>
      <c r="D15" s="239"/>
      <c r="E15" s="240">
        <v>60</v>
      </c>
      <c r="F15" s="241"/>
      <c r="G15" s="254">
        <v>60</v>
      </c>
      <c r="H15" s="239"/>
      <c r="I15" s="255">
        <f>I17</f>
        <v>180</v>
      </c>
      <c r="J15" s="256"/>
      <c r="K15" s="51"/>
    </row>
    <row r="16" spans="1:11" s="20" customFormat="1" ht="13.65" customHeight="1" thickTop="1" x14ac:dyDescent="0.4">
      <c r="A16" s="41"/>
      <c r="B16" s="43"/>
      <c r="C16" s="44"/>
      <c r="D16" s="45"/>
      <c r="E16" s="44"/>
      <c r="F16" s="46"/>
      <c r="G16" s="47"/>
      <c r="H16" s="45"/>
      <c r="I16" s="48"/>
      <c r="J16" s="41"/>
      <c r="K16" s="41"/>
    </row>
    <row r="17" spans="1:11" s="26" customFormat="1" ht="21.6" thickBot="1" x14ac:dyDescent="0.45">
      <c r="A17" s="236" t="s">
        <v>42</v>
      </c>
      <c r="B17" s="237"/>
      <c r="C17" s="246">
        <f>F6</f>
        <v>360</v>
      </c>
      <c r="D17" s="247"/>
      <c r="E17" s="248">
        <f>F6-C15</f>
        <v>300</v>
      </c>
      <c r="F17" s="249"/>
      <c r="G17" s="250">
        <f>F6-C15-E15</f>
        <v>240</v>
      </c>
      <c r="H17" s="251"/>
      <c r="I17" s="252">
        <f>F6-C15-E15-G15</f>
        <v>180</v>
      </c>
      <c r="J17" s="253"/>
      <c r="K17" s="42"/>
    </row>
    <row r="18" spans="1:11" s="3" customFormat="1" ht="18" thickTop="1" x14ac:dyDescent="0.3">
      <c r="A18" s="28"/>
      <c r="B18" s="29"/>
      <c r="C18" s="34"/>
      <c r="D18" s="34"/>
      <c r="E18" s="34"/>
      <c r="F18" s="49"/>
      <c r="G18" s="33"/>
      <c r="H18" s="34"/>
      <c r="I18" s="28"/>
      <c r="J18" s="28"/>
      <c r="K18" s="28"/>
    </row>
    <row r="19" spans="1:11" s="4" customFormat="1" x14ac:dyDescent="0.25">
      <c r="A19" s="31"/>
      <c r="B19" s="32"/>
      <c r="C19" s="37"/>
      <c r="D19" s="37"/>
      <c r="E19" s="37"/>
      <c r="F19" s="38"/>
      <c r="G19" s="50"/>
      <c r="H19" s="37"/>
      <c r="I19" s="31"/>
      <c r="J19" s="31"/>
      <c r="K19" s="31"/>
    </row>
    <row r="20" spans="1:11" ht="42" customHeight="1" x14ac:dyDescent="0.2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</row>
  </sheetData>
  <sheetProtection sheet="1" objects="1" scenarios="1" selectLockedCells="1"/>
  <mergeCells count="13">
    <mergeCell ref="A17:B17"/>
    <mergeCell ref="C15:D15"/>
    <mergeCell ref="E15:F15"/>
    <mergeCell ref="C2:F2"/>
    <mergeCell ref="B10:J10"/>
    <mergeCell ref="C17:D17"/>
    <mergeCell ref="E17:F17"/>
    <mergeCell ref="G17:H17"/>
    <mergeCell ref="I17:J17"/>
    <mergeCell ref="G15:H15"/>
    <mergeCell ref="I15:J15"/>
    <mergeCell ref="B12:J12"/>
    <mergeCell ref="B14:J14"/>
  </mergeCells>
  <phoneticPr fontId="5" type="noConversion"/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Partial Timeline</vt:lpstr>
      <vt:lpstr>Quote</vt:lpstr>
      <vt:lpstr>Discount vs Yield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eddies</dc:creator>
  <cp:lastModifiedBy>Eddie</cp:lastModifiedBy>
  <cp:lastPrinted>2007-12-12T00:50:18Z</cp:lastPrinted>
  <dcterms:created xsi:type="dcterms:W3CDTF">2007-08-26T13:33:58Z</dcterms:created>
  <dcterms:modified xsi:type="dcterms:W3CDTF">2016-05-23T22:19:58Z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