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302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Sheet1!$A$1:$AB$77</definedName>
  </definedNames>
  <calcPr calcId="145621"/>
</workbook>
</file>

<file path=xl/calcChain.xml><?xml version="1.0" encoding="utf-8"?>
<calcChain xmlns="http://schemas.openxmlformats.org/spreadsheetml/2006/main">
  <c r="AA66" i="1" l="1"/>
  <c r="AA40" i="1"/>
  <c r="W5" i="1"/>
  <c r="AC35" i="1"/>
  <c r="AC48" i="1"/>
  <c r="W2" i="1"/>
  <c r="X49" i="1"/>
  <c r="W49" i="1" l="1"/>
  <c r="AA4" i="1" l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7" i="1"/>
  <c r="AA68" i="1"/>
  <c r="AA69" i="1"/>
  <c r="AA70" i="1"/>
  <c r="AA71" i="1"/>
  <c r="AA72" i="1"/>
  <c r="AA73" i="1"/>
  <c r="AA3" i="1"/>
  <c r="AA2" i="1"/>
  <c r="W3" i="1"/>
  <c r="Y3" i="1"/>
  <c r="W4" i="1"/>
  <c r="Y4" i="1"/>
  <c r="Y5" i="1"/>
  <c r="W7" i="1"/>
  <c r="Y7" i="1"/>
  <c r="W9" i="1"/>
  <c r="Y9" i="1"/>
  <c r="W11" i="1"/>
  <c r="Y11" i="1"/>
  <c r="W12" i="1"/>
  <c r="Y12" i="1"/>
  <c r="W13" i="1"/>
  <c r="Y13" i="1"/>
  <c r="W14" i="1"/>
  <c r="Y14" i="1"/>
  <c r="W15" i="1"/>
  <c r="Y15" i="1"/>
  <c r="W16" i="1"/>
  <c r="Y16" i="1"/>
  <c r="W17" i="1"/>
  <c r="Y17" i="1"/>
  <c r="W19" i="1"/>
  <c r="Y19" i="1"/>
  <c r="W20" i="1"/>
  <c r="Y20" i="1"/>
  <c r="W22" i="1"/>
  <c r="Y22" i="1"/>
  <c r="W23" i="1"/>
  <c r="Y23" i="1"/>
  <c r="W24" i="1"/>
  <c r="Y24" i="1"/>
  <c r="W25" i="1"/>
  <c r="Y25" i="1"/>
  <c r="W27" i="1"/>
  <c r="Y27" i="1"/>
  <c r="W28" i="1"/>
  <c r="Y28" i="1"/>
  <c r="W29" i="1"/>
  <c r="Y29" i="1"/>
  <c r="W30" i="1"/>
  <c r="Y30" i="1"/>
  <c r="W31" i="1"/>
  <c r="Y31" i="1"/>
  <c r="W32" i="1"/>
  <c r="Y32" i="1"/>
  <c r="W33" i="1"/>
  <c r="Y33" i="1"/>
  <c r="W34" i="1"/>
  <c r="Y34" i="1"/>
  <c r="W35" i="1"/>
  <c r="Y35" i="1"/>
  <c r="W36" i="1"/>
  <c r="Y36" i="1"/>
  <c r="W37" i="1"/>
  <c r="Y37" i="1"/>
  <c r="W38" i="1"/>
  <c r="Y38" i="1"/>
  <c r="W39" i="1"/>
  <c r="Y39" i="1"/>
  <c r="W41" i="1"/>
  <c r="Y41" i="1"/>
  <c r="W42" i="1"/>
  <c r="Y42" i="1"/>
  <c r="W43" i="1"/>
  <c r="Y43" i="1"/>
  <c r="W45" i="1"/>
  <c r="Y45" i="1"/>
  <c r="W47" i="1"/>
  <c r="Y47" i="1"/>
  <c r="W48" i="1"/>
  <c r="Y48" i="1"/>
  <c r="Y49" i="1"/>
  <c r="Z49" i="1" s="1"/>
  <c r="W50" i="1"/>
  <c r="Y50" i="1"/>
  <c r="W51" i="1"/>
  <c r="Y51" i="1"/>
  <c r="W52" i="1"/>
  <c r="Y52" i="1"/>
  <c r="W53" i="1"/>
  <c r="Y53" i="1"/>
  <c r="W54" i="1"/>
  <c r="Y54" i="1"/>
  <c r="W55" i="1"/>
  <c r="Y55" i="1"/>
  <c r="W56" i="1"/>
  <c r="Y56" i="1"/>
  <c r="W57" i="1"/>
  <c r="Y57" i="1"/>
  <c r="W58" i="1"/>
  <c r="Y58" i="1"/>
  <c r="W59" i="1"/>
  <c r="Y59" i="1"/>
  <c r="W61" i="1"/>
  <c r="Y61" i="1"/>
  <c r="W63" i="1"/>
  <c r="Y63" i="1"/>
  <c r="W64" i="1"/>
  <c r="Y64" i="1"/>
  <c r="W65" i="1"/>
  <c r="Y65" i="1"/>
  <c r="W66" i="1"/>
  <c r="Y66" i="1"/>
  <c r="W67" i="1"/>
  <c r="Y67" i="1"/>
  <c r="W68" i="1"/>
  <c r="Y68" i="1"/>
  <c r="W70" i="1"/>
  <c r="Y70" i="1"/>
  <c r="W71" i="1"/>
  <c r="Y71" i="1"/>
  <c r="W72" i="1"/>
  <c r="Y72" i="1"/>
  <c r="W73" i="1"/>
  <c r="Y73" i="1"/>
  <c r="Y2" i="1"/>
  <c r="Z51" i="1" l="1"/>
  <c r="Z73" i="1"/>
  <c r="Z64" i="1"/>
  <c r="Z58" i="1"/>
  <c r="Z45" i="1"/>
  <c r="Z39" i="1"/>
  <c r="Z27" i="1"/>
  <c r="Z16" i="1"/>
  <c r="Z12" i="1"/>
  <c r="Z5" i="1"/>
  <c r="Z68" i="1"/>
  <c r="Z54" i="1"/>
  <c r="Z50" i="1"/>
  <c r="Z35" i="1"/>
  <c r="Z31" i="1"/>
  <c r="Z22" i="1"/>
  <c r="Z2" i="1"/>
  <c r="Z70" i="1"/>
  <c r="Z65" i="1"/>
  <c r="Z41" i="1"/>
  <c r="Z32" i="1"/>
  <c r="Z17" i="1"/>
  <c r="Z66" i="1"/>
  <c r="Z61" i="1"/>
  <c r="Z56" i="1"/>
  <c r="Z72" i="1"/>
  <c r="Z67" i="1"/>
  <c r="Z63" i="1"/>
  <c r="Z57" i="1"/>
  <c r="Z53" i="1"/>
  <c r="Z43" i="1"/>
  <c r="Z38" i="1"/>
  <c r="Z34" i="1"/>
  <c r="Z30" i="1"/>
  <c r="Z25" i="1"/>
  <c r="Z20" i="1"/>
  <c r="Z15" i="1"/>
  <c r="Z11" i="1"/>
  <c r="Z4" i="1"/>
  <c r="Z59" i="1"/>
  <c r="Z55" i="1"/>
  <c r="Z47" i="1"/>
  <c r="Z36" i="1"/>
  <c r="Z28" i="1"/>
  <c r="Z23" i="1"/>
  <c r="Z13" i="1"/>
  <c r="Z7" i="1"/>
  <c r="Z71" i="1"/>
  <c r="Z52" i="1"/>
  <c r="Z48" i="1"/>
  <c r="Z42" i="1"/>
  <c r="Z37" i="1"/>
  <c r="Z33" i="1"/>
  <c r="Z29" i="1"/>
  <c r="Z24" i="1"/>
  <c r="Z19" i="1"/>
  <c r="Z14" i="1"/>
  <c r="Z9" i="1"/>
  <c r="Z3" i="1"/>
  <c r="S60" i="1"/>
  <c r="S62" i="1"/>
  <c r="S69" i="1"/>
  <c r="U46" i="1"/>
  <c r="T46" i="1"/>
  <c r="S46" i="1"/>
  <c r="U44" i="1"/>
  <c r="T44" i="1"/>
  <c r="S44" i="1"/>
  <c r="U40" i="1"/>
  <c r="T40" i="1"/>
  <c r="W44" i="1" l="1"/>
  <c r="Y44" i="1"/>
  <c r="W60" i="1"/>
  <c r="Y60" i="1"/>
  <c r="W69" i="1"/>
  <c r="Y69" i="1"/>
  <c r="W46" i="1"/>
  <c r="Y46" i="1"/>
  <c r="W62" i="1"/>
  <c r="Y62" i="1"/>
  <c r="S40" i="1"/>
  <c r="U6" i="1"/>
  <c r="U8" i="1"/>
  <c r="U10" i="1"/>
  <c r="U18" i="1"/>
  <c r="U21" i="1"/>
  <c r="U26" i="1"/>
  <c r="T6" i="1"/>
  <c r="T8" i="1"/>
  <c r="T10" i="1"/>
  <c r="T18" i="1"/>
  <c r="T21" i="1"/>
  <c r="T26" i="1"/>
  <c r="S21" i="1"/>
  <c r="S26" i="1"/>
  <c r="S6" i="1"/>
  <c r="S8" i="1"/>
  <c r="S10" i="1"/>
  <c r="S18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6" i="1"/>
  <c r="R37" i="1"/>
  <c r="R38" i="1"/>
  <c r="R39" i="1"/>
  <c r="R40" i="1"/>
  <c r="R41" i="1"/>
  <c r="R42" i="1"/>
  <c r="R43" i="1"/>
  <c r="R44" i="1"/>
  <c r="R45" i="1"/>
  <c r="R46" i="1"/>
  <c r="R47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2" i="1"/>
  <c r="Z62" i="1" l="1"/>
  <c r="Z44" i="1"/>
  <c r="W10" i="1"/>
  <c r="Y10" i="1"/>
  <c r="W21" i="1"/>
  <c r="Y21" i="1"/>
  <c r="W8" i="1"/>
  <c r="Y8" i="1"/>
  <c r="W40" i="1"/>
  <c r="Y40" i="1"/>
  <c r="Z60" i="1"/>
  <c r="W6" i="1"/>
  <c r="Y6" i="1"/>
  <c r="Z69" i="1"/>
  <c r="W18" i="1"/>
  <c r="Y18" i="1"/>
  <c r="W26" i="1"/>
  <c r="Y26" i="1"/>
  <c r="Z46" i="1"/>
  <c r="M49" i="1"/>
  <c r="AC49" i="1" s="1"/>
  <c r="M50" i="1"/>
  <c r="AC50" i="1" s="1"/>
  <c r="M51" i="1"/>
  <c r="AC51" i="1" s="1"/>
  <c r="M52" i="1"/>
  <c r="AC52" i="1" s="1"/>
  <c r="M53" i="1"/>
  <c r="AC53" i="1" s="1"/>
  <c r="M54" i="1"/>
  <c r="AC54" i="1" s="1"/>
  <c r="M55" i="1"/>
  <c r="AC55" i="1" s="1"/>
  <c r="M56" i="1"/>
  <c r="AC56" i="1" s="1"/>
  <c r="M57" i="1"/>
  <c r="AC57" i="1" s="1"/>
  <c r="M58" i="1"/>
  <c r="AC58" i="1" s="1"/>
  <c r="M59" i="1"/>
  <c r="AC59" i="1" s="1"/>
  <c r="M60" i="1"/>
  <c r="AC60" i="1" s="1"/>
  <c r="M61" i="1"/>
  <c r="AC61" i="1" s="1"/>
  <c r="M62" i="1"/>
  <c r="AC62" i="1" s="1"/>
  <c r="M63" i="1"/>
  <c r="AC63" i="1" s="1"/>
  <c r="M64" i="1"/>
  <c r="AC64" i="1" s="1"/>
  <c r="M65" i="1"/>
  <c r="AC65" i="1" s="1"/>
  <c r="M66" i="1"/>
  <c r="AC66" i="1" s="1"/>
  <c r="M67" i="1"/>
  <c r="AC67" i="1" s="1"/>
  <c r="M68" i="1"/>
  <c r="AC68" i="1" s="1"/>
  <c r="M69" i="1"/>
  <c r="AC69" i="1" s="1"/>
  <c r="M70" i="1"/>
  <c r="AC70" i="1" s="1"/>
  <c r="M71" i="1"/>
  <c r="AC71" i="1" s="1"/>
  <c r="M72" i="1"/>
  <c r="AC72" i="1" s="1"/>
  <c r="M73" i="1"/>
  <c r="AC73" i="1" s="1"/>
  <c r="M37" i="1"/>
  <c r="AC37" i="1" s="1"/>
  <c r="M38" i="1"/>
  <c r="AC38" i="1" s="1"/>
  <c r="M39" i="1"/>
  <c r="AC39" i="1" s="1"/>
  <c r="M40" i="1"/>
  <c r="AC40" i="1" s="1"/>
  <c r="M41" i="1"/>
  <c r="AC41" i="1" s="1"/>
  <c r="M42" i="1"/>
  <c r="AC42" i="1" s="1"/>
  <c r="M43" i="1"/>
  <c r="AC43" i="1" s="1"/>
  <c r="M44" i="1"/>
  <c r="AC44" i="1" s="1"/>
  <c r="M45" i="1"/>
  <c r="AC45" i="1" s="1"/>
  <c r="M46" i="1"/>
  <c r="AC46" i="1" s="1"/>
  <c r="M47" i="1"/>
  <c r="AC47" i="1" s="1"/>
  <c r="M36" i="1"/>
  <c r="AC36" i="1" s="1"/>
  <c r="M3" i="1"/>
  <c r="AC3" i="1" s="1"/>
  <c r="M4" i="1"/>
  <c r="AC4" i="1" s="1"/>
  <c r="M5" i="1"/>
  <c r="AC5" i="1" s="1"/>
  <c r="M6" i="1"/>
  <c r="AC6" i="1" s="1"/>
  <c r="M7" i="1"/>
  <c r="AC7" i="1" s="1"/>
  <c r="M8" i="1"/>
  <c r="AC8" i="1" s="1"/>
  <c r="M9" i="1"/>
  <c r="AC9" i="1" s="1"/>
  <c r="M10" i="1"/>
  <c r="AC10" i="1" s="1"/>
  <c r="M11" i="1"/>
  <c r="AC11" i="1" s="1"/>
  <c r="M12" i="1"/>
  <c r="AC12" i="1" s="1"/>
  <c r="M13" i="1"/>
  <c r="AC13" i="1" s="1"/>
  <c r="M14" i="1"/>
  <c r="AC14" i="1" s="1"/>
  <c r="M15" i="1"/>
  <c r="AC15" i="1" s="1"/>
  <c r="M16" i="1"/>
  <c r="AC16" i="1" s="1"/>
  <c r="M17" i="1"/>
  <c r="AC17" i="1" s="1"/>
  <c r="M18" i="1"/>
  <c r="AC18" i="1" s="1"/>
  <c r="M19" i="1"/>
  <c r="AC19" i="1" s="1"/>
  <c r="M20" i="1"/>
  <c r="AC20" i="1" s="1"/>
  <c r="M21" i="1"/>
  <c r="AC21" i="1" s="1"/>
  <c r="M22" i="1"/>
  <c r="AC22" i="1" s="1"/>
  <c r="M23" i="1"/>
  <c r="AC23" i="1" s="1"/>
  <c r="M24" i="1"/>
  <c r="AC24" i="1" s="1"/>
  <c r="M25" i="1"/>
  <c r="AC25" i="1" s="1"/>
  <c r="M26" i="1"/>
  <c r="AC26" i="1" s="1"/>
  <c r="M27" i="1"/>
  <c r="AC27" i="1" s="1"/>
  <c r="M28" i="1"/>
  <c r="AC28" i="1" s="1"/>
  <c r="M29" i="1"/>
  <c r="AC29" i="1" s="1"/>
  <c r="M30" i="1"/>
  <c r="AC30" i="1" s="1"/>
  <c r="M31" i="1"/>
  <c r="AC31" i="1" s="1"/>
  <c r="M32" i="1"/>
  <c r="AC32" i="1" s="1"/>
  <c r="M33" i="1"/>
  <c r="AC33" i="1" s="1"/>
  <c r="M34" i="1"/>
  <c r="AC34" i="1" s="1"/>
  <c r="M2" i="1"/>
  <c r="AC2" i="1" s="1"/>
  <c r="Z26" i="1" l="1"/>
  <c r="Z10" i="1"/>
  <c r="Z21" i="1"/>
  <c r="Z8" i="1"/>
  <c r="Z18" i="1"/>
  <c r="Z6" i="1"/>
  <c r="Z40" i="1"/>
  <c r="K75" i="1"/>
  <c r="K76" i="1"/>
  <c r="J75" i="1"/>
  <c r="J76" i="1"/>
  <c r="I75" i="1"/>
  <c r="I76" i="1"/>
</calcChain>
</file>

<file path=xl/comments1.xml><?xml version="1.0" encoding="utf-8"?>
<comments xmlns="http://schemas.openxmlformats.org/spreadsheetml/2006/main">
  <authors>
    <author>Owner</author>
  </authors>
  <commentList>
    <comment ref="S49" authorId="0">
      <text>
        <r>
          <rPr>
            <b/>
            <sz val="9"/>
            <color indexed="81"/>
            <rFont val="Tahoma"/>
            <charset val="1"/>
          </rPr>
          <t>Owner:</t>
        </r>
        <r>
          <rPr>
            <sz val="9"/>
            <color indexed="81"/>
            <rFont val="Tahoma"/>
            <charset val="1"/>
          </rPr>
          <t xml:space="preserve">
*  Owner occupied - firstly go after modify loan, then get it performing, get HHF (when available for MI), then season it to sell to investor, or do a DiL and sell off asset to flipper in the area?   
* Land COntract (not recorded) created on 10/7/09:  $39,437.36; 15 yr loan, 173 payments @ 9%.  Matures 5/1/24, $400/mo (P&amp;I) + $130.80/mo (T&amp;I)
* Tax Certificate - one page, says there is a delinquent tax of $149.46.  Certificate also says property has "village taxes due" as of 9/15/14.  The 'Tax Status' of the property certificate is Delinquent.  Certificate is from "National REal Tax tracking."  </t>
        </r>
        <r>
          <rPr>
            <b/>
            <sz val="9"/>
            <color indexed="81"/>
            <rFont val="Tahoma"/>
            <family val="2"/>
          </rPr>
          <t>Do I order an "updated tax certificate from them?</t>
        </r>
        <r>
          <rPr>
            <sz val="9"/>
            <color indexed="81"/>
            <rFont val="Tahoma"/>
            <charset val="1"/>
          </rPr>
          <t xml:space="preserve">
*  Credit scores of 586 (Experian) and 637 (Trans Union) for Borrower, Carol Bluhm.
*  BPO says $150k, I am more inclined to value this asset at $75k (conservative)  
*  Low downpayment - only $750 down  
*  Odd payment history - especially on the 1/22/15 date.  Many lines with $0 paid amounts, but $10 servicing fee on each line?  Also, it appears the balance is slowly drawing down with this 1/22/15 trasaction set?
*  Per tax certificate, it shows no outstanding taxes?  </t>
        </r>
        <r>
          <rPr>
            <b/>
            <u/>
            <sz val="9"/>
            <color indexed="81"/>
            <rFont val="Tahoma"/>
            <family val="2"/>
          </rPr>
          <t>How to confirm?</t>
        </r>
        <r>
          <rPr>
            <sz val="9"/>
            <color indexed="81"/>
            <rFont val="Tahoma"/>
            <charset val="1"/>
          </rPr>
          <t xml:space="preserve">
*  Buyer had full credit report run - 5 pgs, but I am not sure if there is any relevance for my assessment?
*  TITLE REPORT: Mortgage on pg 25 of title report shows original purchase price of $104,500 on 11/29/05? ALso, on pg 8 of same document, it appears that US Bank wrote of loan balance to $0 when they foreclosed on 4/20/09?
* TITLE REPORT:  Pg 9 of this document shows taxes due at $1,976.83.  So I need to add those costs to my purchase price
* TITLE REPORT:  PG 11 Quit claim deed "sold" property for $1 on 4/20/09.  Sold by Bryce Peters Corp to Stonecrest Income &amp; Opportunity fund LLC.
* TITLE REPORT:  PG 14 Quit claim deed "sold" property for $1 on 5/08/09.  Sold by US Bank to Bryce Peters Corp ??  This happened after Bryce sold it to Stonecrest??
*  TITLE REPORT: Pg 16  Replacement Warranty deed:  Conlin and Candas Farrell issue/record a replacement warranty deed to in the amount of $93,525 to Mark and Amanda Ferrel-Grantneron 2/12/09.  
*  TITLE REPORT: Pg 17  Sheriff's deed on mortgage sale on on 4/30/08. Sold property for $58,131.60, highest bid (seems to go on for a few pages?)
*  TITLE REPORT:  Pg 21, affadavit of purchaser 4/30/08 - last date the property may be redeemed for $58,131.60 ??
*  TITLE REPORT: Pg 23, State income tax lien in the amount of $593.43, dtd 10/9/08.  No mention whether it is "paid off?" Aganst Mark Grantner and Amanda Farrell.
* TITLE REPORT:  Pg 24  State income tax lien in the amount of $528, dtd 1/20/09.  No mention whether it is "paid off?" Aganst Mark Grantner and Amanda Farrell.
*  TITLE REPORT:  Pg 28 - assignment of mortgage from US Bank to "someone" for $1  - don't understand the verbiage on this assignment.  Who it went "to" . . .
*  Land Contract:  Pg 44 shows a 2009 delinquent tax bill of just over $3,000.  yikes!
*  Land Contract:  BEGINS on Pg 50</t>
        </r>
      </text>
    </comment>
  </commentList>
</comments>
</file>

<file path=xl/sharedStrings.xml><?xml version="1.0" encoding="utf-8"?>
<sst xmlns="http://schemas.openxmlformats.org/spreadsheetml/2006/main" count="554" uniqueCount="203">
  <si>
    <t xml:space="preserve">Street Address </t>
  </si>
  <si>
    <t>City</t>
  </si>
  <si>
    <t>State</t>
  </si>
  <si>
    <t>Zip</t>
  </si>
  <si>
    <t>Property 
Type</t>
  </si>
  <si>
    <t>Date of 
Note</t>
  </si>
  <si>
    <t xml:space="preserve"> Current UPB </t>
  </si>
  <si>
    <t>Rate</t>
  </si>
  <si>
    <t xml:space="preserve"> P&amp;I Payment </t>
  </si>
  <si>
    <t xml:space="preserve"> T&amp;I 
Payment </t>
  </si>
  <si>
    <t>Remaining 
Term</t>
  </si>
  <si>
    <t>Last Payment 
Received</t>
  </si>
  <si>
    <t>Next Payment Due</t>
  </si>
  <si>
    <t xml:space="preserve"> BPO Value </t>
  </si>
  <si>
    <t xml:space="preserve"> Titanium Price </t>
  </si>
  <si>
    <t xml:space="preserve"> Mentor Price </t>
  </si>
  <si>
    <t xml:space="preserve"> Non-Mentor Price </t>
  </si>
  <si>
    <t>DD LINKS</t>
  </si>
  <si>
    <t>Performing</t>
  </si>
  <si>
    <t>MI</t>
  </si>
  <si>
    <t>SFR</t>
  </si>
  <si>
    <t>OH</t>
  </si>
  <si>
    <t>IN</t>
  </si>
  <si>
    <t>REO's
Prop ID</t>
  </si>
  <si>
    <t>Birmingham</t>
  </si>
  <si>
    <t>AL</t>
  </si>
  <si>
    <t>MS</t>
  </si>
  <si>
    <t>Kansas City</t>
  </si>
  <si>
    <t>GA</t>
  </si>
  <si>
    <t>Jacksonville</t>
  </si>
  <si>
    <t>FL</t>
  </si>
  <si>
    <t>OK</t>
  </si>
  <si>
    <t>NPL</t>
  </si>
  <si>
    <t>KY</t>
  </si>
  <si>
    <t>Atlanta</t>
  </si>
  <si>
    <t>PA</t>
  </si>
  <si>
    <t>Lock
Code</t>
  </si>
  <si>
    <t>Jackson</t>
  </si>
  <si>
    <t>NC</t>
  </si>
  <si>
    <t>WV</t>
  </si>
  <si>
    <t>Sub
Performing</t>
  </si>
  <si>
    <t>Saginaw</t>
  </si>
  <si>
    <t>TX</t>
  </si>
  <si>
    <t>105 Moreland Ave</t>
  </si>
  <si>
    <t>Alquippa</t>
  </si>
  <si>
    <t>4112 40th Ct N</t>
  </si>
  <si>
    <t>623 Fletcher St.</t>
  </si>
  <si>
    <t>Cedartown</t>
  </si>
  <si>
    <t>AZ</t>
  </si>
  <si>
    <t>4425 County Road 506</t>
  </si>
  <si>
    <t>Brazoria</t>
  </si>
  <si>
    <t>3045 W Javelyn Ct</t>
  </si>
  <si>
    <t>Benson</t>
  </si>
  <si>
    <t>10807 Bennington Ave</t>
  </si>
  <si>
    <t>MO</t>
  </si>
  <si>
    <t>213 Oakland Drive</t>
  </si>
  <si>
    <t>Fayetteville</t>
  </si>
  <si>
    <t>906 Virgina Ave</t>
  </si>
  <si>
    <t>Parkersburg</t>
  </si>
  <si>
    <t>940 McManus Road</t>
  </si>
  <si>
    <t>Leavittsburg</t>
  </si>
  <si>
    <t>697 Madison St</t>
  </si>
  <si>
    <t>Conneaut</t>
  </si>
  <si>
    <t>220 Cut and Curl Road</t>
  </si>
  <si>
    <t>Dora</t>
  </si>
  <si>
    <t>323 N. 19th Street</t>
  </si>
  <si>
    <t>Lexington</t>
  </si>
  <si>
    <t>421 E Abbott St</t>
  </si>
  <si>
    <t>Lansford</t>
  </si>
  <si>
    <t>594 Peters St</t>
  </si>
  <si>
    <t>Statham</t>
  </si>
  <si>
    <t>609 S Cherokee St</t>
  </si>
  <si>
    <t>Grove</t>
  </si>
  <si>
    <t>772  LARZELERE AVE</t>
  </si>
  <si>
    <t>ZANESVILLE</t>
  </si>
  <si>
    <t>9656 E 38th St</t>
  </si>
  <si>
    <t>Indianapolis</t>
  </si>
  <si>
    <t>2313 Barnard St</t>
  </si>
  <si>
    <t>3114 28th Street</t>
  </si>
  <si>
    <t>Port Huron</t>
  </si>
  <si>
    <t>114 Hobbs Ave</t>
  </si>
  <si>
    <t>Thomasville</t>
  </si>
  <si>
    <t>538 Beech Street</t>
  </si>
  <si>
    <t>Petersburg</t>
  </si>
  <si>
    <t>VA</t>
  </si>
  <si>
    <t>360 Lane 405 Jimmerson Lake</t>
  </si>
  <si>
    <t>Fremont</t>
  </si>
  <si>
    <t>35600 Vinewood Street</t>
  </si>
  <si>
    <t>Romulus</t>
  </si>
  <si>
    <t>2516 Salt Street</t>
  </si>
  <si>
    <t>1128 N Tod Avenue NE</t>
  </si>
  <si>
    <t>Warren</t>
  </si>
  <si>
    <t>1950 S. Bonsall St</t>
  </si>
  <si>
    <t>Philadelphia</t>
  </si>
  <si>
    <t>203 So. Beach St.</t>
  </si>
  <si>
    <t>Bancroft</t>
  </si>
  <si>
    <t>1020 Beckwith St. SW</t>
  </si>
  <si>
    <t>4829 Donnybrook Ave.</t>
  </si>
  <si>
    <t>3027 Woodbine St.</t>
  </si>
  <si>
    <t>2822 S. Michigan St.</t>
  </si>
  <si>
    <t>South Bend</t>
  </si>
  <si>
    <t>517 Trenton St</t>
  </si>
  <si>
    <t>Gastonia</t>
  </si>
  <si>
    <t>Louisville</t>
  </si>
  <si>
    <t>428 Buffalo St.</t>
  </si>
  <si>
    <t>20-31-12</t>
  </si>
  <si>
    <t>320 JOHN GODFREY RD</t>
  </si>
  <si>
    <t>3211 Hackberry St</t>
  </si>
  <si>
    <t>Cincinnati</t>
  </si>
  <si>
    <t>Click Here</t>
  </si>
  <si>
    <t>5201 WHETSEL AVE</t>
  </si>
  <si>
    <t>33-35 Rainier St</t>
  </si>
  <si>
    <t>Rochester</t>
  </si>
  <si>
    <t>NY</t>
  </si>
  <si>
    <t>213 S Cory Street</t>
  </si>
  <si>
    <t>Mooreland</t>
  </si>
  <si>
    <t>6687 West Lake Rd</t>
  </si>
  <si>
    <t>Mears</t>
  </si>
  <si>
    <t>2171 Belvoir Blvd</t>
  </si>
  <si>
    <t>Cleveland</t>
  </si>
  <si>
    <t>904 E Wilbeth Rd</t>
  </si>
  <si>
    <t>Akron</t>
  </si>
  <si>
    <t>71 Conewango Ave</t>
  </si>
  <si>
    <t>Celoron</t>
  </si>
  <si>
    <t>1047 S Merrimac Rd</t>
  </si>
  <si>
    <t>Camden</t>
  </si>
  <si>
    <t>NJ</t>
  </si>
  <si>
    <t>N/A</t>
  </si>
  <si>
    <t>736 West Philadelphia Street</t>
  </si>
  <si>
    <t>York</t>
  </si>
  <si>
    <t>1100 GREENLAW AVE</t>
  </si>
  <si>
    <t>MEMPHIS</t>
  </si>
  <si>
    <t>TN</t>
  </si>
  <si>
    <t>6881 W NC Hwy 210</t>
  </si>
  <si>
    <t>Garland</t>
  </si>
  <si>
    <t>7211 Baer Rd</t>
  </si>
  <si>
    <t>Fort Wayne</t>
  </si>
  <si>
    <t>45 Orchard Trl</t>
  </si>
  <si>
    <t>Blooming Grove</t>
  </si>
  <si>
    <t>1019 Pine St</t>
  </si>
  <si>
    <t>Ambridge</t>
  </si>
  <si>
    <t>51 Courtland Ave</t>
  </si>
  <si>
    <t>Buffalo</t>
  </si>
  <si>
    <t>Multi Family</t>
  </si>
  <si>
    <t>7 Washington St</t>
  </si>
  <si>
    <t>Monticello</t>
  </si>
  <si>
    <t>26 New Rose St</t>
  </si>
  <si>
    <t>Ewing</t>
  </si>
  <si>
    <t>Town home</t>
  </si>
  <si>
    <t>90 Johnson Rd</t>
  </si>
  <si>
    <t>Hastings</t>
  </si>
  <si>
    <t>8015 W. 35th Street</t>
  </si>
  <si>
    <t>Little Rock</t>
  </si>
  <si>
    <t>AR</t>
  </si>
  <si>
    <t>NA</t>
  </si>
  <si>
    <t>257 Little Fork Rd</t>
  </si>
  <si>
    <t>Cumberland City</t>
  </si>
  <si>
    <t>45 Coal Street</t>
  </si>
  <si>
    <t>Nanticoke</t>
  </si>
  <si>
    <t>2313 W. Chestnut St.</t>
  </si>
  <si>
    <t>30-16-34</t>
  </si>
  <si>
    <t>709 S 10th Street</t>
  </si>
  <si>
    <t>Richmond</t>
  </si>
  <si>
    <t>3087 SOUTH OLA ROAD</t>
  </si>
  <si>
    <t>LOCUST GROVE</t>
  </si>
  <si>
    <t>109 NAVY STREET</t>
  </si>
  <si>
    <t>PERRYOPOLIS</t>
  </si>
  <si>
    <t>1201 PADEN DRIVE</t>
  </si>
  <si>
    <t>GADSDEN</t>
  </si>
  <si>
    <t>325 Canal Dr</t>
  </si>
  <si>
    <t>Gregory</t>
  </si>
  <si>
    <t>2437 Meade Circle</t>
  </si>
  <si>
    <t>Chattanooga</t>
  </si>
  <si>
    <t>110 Kemmons</t>
  </si>
  <si>
    <t>25177 West Mitchell Court</t>
  </si>
  <si>
    <t>Ingleside</t>
  </si>
  <si>
    <t>IL</t>
  </si>
  <si>
    <t>3160 Graceland Ave</t>
  </si>
  <si>
    <t>8604 E 700 N</t>
  </si>
  <si>
    <t>New Carlisle</t>
  </si>
  <si>
    <t>1506 Chartres Street</t>
  </si>
  <si>
    <t>New Albany</t>
  </si>
  <si>
    <t>550 West A St</t>
  </si>
  <si>
    <t>Wellston</t>
  </si>
  <si>
    <t>124 Long Ave</t>
  </si>
  <si>
    <t>Belle Vernon</t>
  </si>
  <si>
    <t>2 1/2 Harriott Avenue</t>
  </si>
  <si>
    <t>Oil City</t>
  </si>
  <si>
    <t>Sanford</t>
  </si>
  <si>
    <t>LTV</t>
  </si>
  <si>
    <t>ITV</t>
  </si>
  <si>
    <t>ITUPB</t>
  </si>
  <si>
    <t>Equity %</t>
  </si>
  <si>
    <t>Equity $</t>
  </si>
  <si>
    <t>Comments</t>
  </si>
  <si>
    <t>Sub Performing</t>
  </si>
  <si>
    <t xml:space="preserve">RQST PURCHASE - near interstate/Lansing $1,400/mo rent </t>
  </si>
  <si>
    <t>RQST PURCHASE - nice 3bd/1ba near High point, NC</t>
  </si>
  <si>
    <t>Yield 
(needs to be greater than 13%)</t>
  </si>
  <si>
    <t>My BPO value</t>
  </si>
  <si>
    <t>ITV (based on my assessments)</t>
  </si>
  <si>
    <t xml:space="preserve"> </t>
  </si>
  <si>
    <t>RQST PURCHASE - Asked to review on call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</si>
</sst>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</font>
    <font>
      <b/>
      <u/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>
      <alignment vertical="top"/>
    </xf>
    <xf numFmtId="0" fontId="18" fillId="0" borderId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>
      <alignment vertical="top"/>
    </xf>
    <xf numFmtId="0" fontId="19" fillId="0" borderId="0">
      <alignment vertical="top"/>
    </xf>
    <xf numFmtId="44" fontId="1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1" fillId="0" borderId="0"/>
    <xf numFmtId="44" fontId="21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7">
    <xf numFmtId="0" fontId="0" fillId="0" borderId="0" xfId="0"/>
    <xf numFmtId="0" fontId="0" fillId="33" borderId="0" xfId="0" applyFont="1" applyFill="1" applyAlignment="1">
      <alignment horizontal="center"/>
    </xf>
    <xf numFmtId="14" fontId="24" fillId="0" borderId="10" xfId="0" applyNumberFormat="1" applyFont="1" applyBorder="1" applyAlignment="1">
      <alignment horizontal="center"/>
    </xf>
    <xf numFmtId="14" fontId="24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24" fillId="33" borderId="10" xfId="0" applyFont="1" applyFill="1" applyBorder="1" applyAlignment="1">
      <alignment horizontal="center"/>
    </xf>
    <xf numFmtId="14" fontId="24" fillId="33" borderId="10" xfId="0" applyNumberFormat="1" applyFont="1" applyFill="1" applyBorder="1" applyAlignment="1">
      <alignment horizontal="center" wrapText="1"/>
    </xf>
    <xf numFmtId="44" fontId="24" fillId="33" borderId="10" xfId="1" applyFont="1" applyFill="1" applyBorder="1" applyAlignment="1">
      <alignment horizontal="center"/>
    </xf>
    <xf numFmtId="44" fontId="24" fillId="0" borderId="10" xfId="1" applyFont="1" applyBorder="1" applyAlignment="1">
      <alignment horizontal="center"/>
    </xf>
    <xf numFmtId="10" fontId="24" fillId="0" borderId="10" xfId="79" applyNumberFormat="1" applyFont="1" applyBorder="1" applyAlignment="1">
      <alignment horizontal="center"/>
    </xf>
    <xf numFmtId="0" fontId="24" fillId="0" borderId="0" xfId="0" applyFont="1" applyAlignment="1">
      <alignment horizontal="center"/>
    </xf>
    <xf numFmtId="44" fontId="24" fillId="0" borderId="0" xfId="1" applyFont="1" applyAlignment="1">
      <alignment horizontal="center"/>
    </xf>
    <xf numFmtId="10" fontId="24" fillId="0" borderId="0" xfId="79" applyNumberFormat="1" applyFont="1" applyAlignment="1">
      <alignment horizontal="center"/>
    </xf>
    <xf numFmtId="1" fontId="24" fillId="0" borderId="0" xfId="80" applyNumberFormat="1" applyFont="1" applyAlignment="1">
      <alignment horizontal="center"/>
    </xf>
    <xf numFmtId="44" fontId="24" fillId="33" borderId="10" xfId="1" applyNumberFormat="1" applyFont="1" applyFill="1" applyBorder="1" applyAlignment="1">
      <alignment horizontal="center"/>
    </xf>
    <xf numFmtId="44" fontId="0" fillId="0" borderId="10" xfId="0" applyNumberFormat="1" applyFont="1" applyBorder="1" applyAlignment="1">
      <alignment horizontal="center"/>
    </xf>
    <xf numFmtId="44" fontId="0" fillId="33" borderId="10" xfId="0" applyNumberFormat="1" applyFont="1" applyFill="1" applyBorder="1" applyAlignment="1">
      <alignment horizontal="center"/>
    </xf>
    <xf numFmtId="44" fontId="0" fillId="0" borderId="0" xfId="0" applyNumberFormat="1" applyFont="1" applyAlignment="1">
      <alignment horizontal="center"/>
    </xf>
    <xf numFmtId="0" fontId="0" fillId="33" borderId="10" xfId="0" applyFont="1" applyFill="1" applyBorder="1" applyAlignment="1">
      <alignment horizontal="center"/>
    </xf>
    <xf numFmtId="0" fontId="20" fillId="0" borderId="10" xfId="0" applyFont="1" applyBorder="1" applyAlignment="1">
      <alignment horizontal="center" vertical="top"/>
    </xf>
    <xf numFmtId="0" fontId="20" fillId="0" borderId="1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0" xfId="0" applyFont="1" applyBorder="1" applyAlignment="1">
      <alignment horizontal="center"/>
    </xf>
    <xf numFmtId="0" fontId="20" fillId="0" borderId="10" xfId="0" applyFont="1" applyFill="1" applyBorder="1" applyAlignment="1">
      <alignment horizontal="center" vertical="top"/>
    </xf>
    <xf numFmtId="0" fontId="0" fillId="0" borderId="10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5" fillId="34" borderId="10" xfId="0" applyFont="1" applyFill="1" applyBorder="1" applyAlignment="1">
      <alignment horizontal="center" wrapText="1"/>
    </xf>
    <xf numFmtId="0" fontId="25" fillId="34" borderId="10" xfId="0" applyFont="1" applyFill="1" applyBorder="1" applyAlignment="1">
      <alignment horizontal="center"/>
    </xf>
    <xf numFmtId="1" fontId="25" fillId="34" borderId="10" xfId="80" applyNumberFormat="1" applyFont="1" applyFill="1" applyBorder="1" applyAlignment="1">
      <alignment horizontal="center"/>
    </xf>
    <xf numFmtId="14" fontId="25" fillId="34" borderId="10" xfId="0" applyNumberFormat="1" applyFont="1" applyFill="1" applyBorder="1" applyAlignment="1">
      <alignment horizontal="center" wrapText="1"/>
    </xf>
    <xf numFmtId="44" fontId="25" fillId="34" borderId="10" xfId="1" applyFont="1" applyFill="1" applyBorder="1" applyAlignment="1">
      <alignment horizontal="center"/>
    </xf>
    <xf numFmtId="10" fontId="25" fillId="34" borderId="10" xfId="79" applyNumberFormat="1" applyFont="1" applyFill="1" applyBorder="1" applyAlignment="1">
      <alignment horizontal="center"/>
    </xf>
    <xf numFmtId="44" fontId="25" fillId="34" borderId="10" xfId="1" applyFont="1" applyFill="1" applyBorder="1" applyAlignment="1">
      <alignment horizontal="center" wrapText="1"/>
    </xf>
    <xf numFmtId="1" fontId="20" fillId="33" borderId="10" xfId="0" applyNumberFormat="1" applyFont="1" applyFill="1" applyBorder="1" applyAlignment="1">
      <alignment horizontal="center" vertical="top"/>
    </xf>
    <xf numFmtId="14" fontId="25" fillId="34" borderId="10" xfId="0" applyNumberFormat="1" applyFont="1" applyFill="1" applyBorder="1" applyAlignment="1">
      <alignment horizontal="center"/>
    </xf>
    <xf numFmtId="0" fontId="26" fillId="0" borderId="10" xfId="44" applyFont="1" applyBorder="1" applyAlignment="1">
      <alignment horizontal="center"/>
    </xf>
    <xf numFmtId="14" fontId="0" fillId="33" borderId="10" xfId="0" applyNumberFormat="1" applyFont="1" applyFill="1" applyBorder="1" applyAlignment="1">
      <alignment horizontal="center"/>
    </xf>
    <xf numFmtId="44" fontId="24" fillId="0" borderId="10" xfId="1" applyFont="1" applyFill="1" applyBorder="1" applyAlignment="1">
      <alignment horizontal="center"/>
    </xf>
    <xf numFmtId="10" fontId="24" fillId="0" borderId="10" xfId="79" applyNumberFormat="1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14" fontId="24" fillId="0" borderId="10" xfId="0" applyNumberFormat="1" applyFont="1" applyFill="1" applyBorder="1" applyAlignment="1">
      <alignment horizontal="center" wrapText="1"/>
    </xf>
    <xf numFmtId="44" fontId="0" fillId="0" borderId="10" xfId="0" applyNumberFormat="1" applyFont="1" applyFill="1" applyBorder="1" applyAlignment="1">
      <alignment horizontal="center"/>
    </xf>
    <xf numFmtId="1" fontId="24" fillId="0" borderId="10" xfId="80" applyNumberFormat="1" applyFont="1" applyFill="1" applyBorder="1" applyAlignment="1">
      <alignment horizontal="center"/>
    </xf>
    <xf numFmtId="14" fontId="24" fillId="0" borderId="10" xfId="0" applyNumberFormat="1" applyFont="1" applyFill="1" applyBorder="1" applyAlignment="1">
      <alignment horizontal="center"/>
    </xf>
    <xf numFmtId="0" fontId="20" fillId="0" borderId="10" xfId="71" applyFont="1" applyFill="1" applyBorder="1" applyAlignment="1">
      <alignment horizontal="center"/>
    </xf>
    <xf numFmtId="14" fontId="0" fillId="0" borderId="10" xfId="0" applyNumberFormat="1" applyFont="1" applyFill="1" applyBorder="1" applyAlignment="1">
      <alignment horizontal="center"/>
    </xf>
    <xf numFmtId="44" fontId="0" fillId="0" borderId="10" xfId="1" applyFont="1" applyFill="1" applyBorder="1" applyAlignment="1">
      <alignment horizontal="center"/>
    </xf>
    <xf numFmtId="10" fontId="0" fillId="0" borderId="10" xfId="79" applyNumberFormat="1" applyFont="1" applyFill="1" applyBorder="1" applyAlignment="1">
      <alignment horizontal="center"/>
    </xf>
    <xf numFmtId="0" fontId="20" fillId="0" borderId="10" xfId="0" applyNumberFormat="1" applyFont="1" applyFill="1" applyBorder="1" applyAlignment="1">
      <alignment horizontal="center"/>
    </xf>
    <xf numFmtId="0" fontId="20" fillId="0" borderId="10" xfId="49" applyFont="1" applyFill="1" applyBorder="1" applyAlignment="1">
      <alignment horizontal="center"/>
    </xf>
    <xf numFmtId="0" fontId="20" fillId="0" borderId="10" xfId="49" applyNumberFormat="1" applyFont="1" applyFill="1" applyBorder="1" applyAlignment="1">
      <alignment horizontal="center"/>
    </xf>
    <xf numFmtId="1" fontId="20" fillId="0" borderId="10" xfId="0" applyNumberFormat="1" applyFont="1" applyFill="1" applyBorder="1" applyAlignment="1">
      <alignment horizontal="center"/>
    </xf>
    <xf numFmtId="0" fontId="0" fillId="0" borderId="10" xfId="0" applyNumberFormat="1" applyFont="1" applyFill="1" applyBorder="1" applyAlignment="1">
      <alignment horizontal="center"/>
    </xf>
    <xf numFmtId="0" fontId="24" fillId="0" borderId="10" xfId="71" applyFont="1" applyFill="1" applyBorder="1" applyAlignment="1">
      <alignment horizontal="center"/>
    </xf>
    <xf numFmtId="0" fontId="24" fillId="0" borderId="10" xfId="80" applyNumberFormat="1" applyFont="1" applyFill="1" applyBorder="1" applyAlignment="1">
      <alignment horizontal="center"/>
    </xf>
    <xf numFmtId="10" fontId="24" fillId="0" borderId="10" xfId="79" applyNumberFormat="1" applyFont="1" applyFill="1" applyBorder="1" applyAlignment="1">
      <alignment horizontal="center" wrapText="1"/>
    </xf>
    <xf numFmtId="14" fontId="24" fillId="0" borderId="10" xfId="71" applyNumberFormat="1" applyFont="1" applyFill="1" applyBorder="1" applyAlignment="1">
      <alignment horizontal="center" wrapText="1"/>
    </xf>
    <xf numFmtId="44" fontId="24" fillId="0" borderId="10" xfId="1" applyFont="1" applyFill="1" applyBorder="1" applyAlignment="1">
      <alignment horizontal="center" wrapText="1"/>
    </xf>
    <xf numFmtId="14" fontId="24" fillId="0" borderId="10" xfId="71" applyNumberFormat="1" applyFont="1" applyFill="1" applyBorder="1" applyAlignment="1">
      <alignment horizontal="center"/>
    </xf>
    <xf numFmtId="0" fontId="24" fillId="0" borderId="10" xfId="71" applyFont="1" applyFill="1" applyBorder="1" applyAlignment="1" applyProtection="1">
      <alignment horizontal="center"/>
      <protection locked="0"/>
    </xf>
    <xf numFmtId="0" fontId="24" fillId="0" borderId="10" xfId="80" applyNumberFormat="1" applyFont="1" applyFill="1" applyBorder="1" applyAlignment="1" applyProtection="1">
      <alignment horizontal="center"/>
      <protection locked="0"/>
    </xf>
    <xf numFmtId="44" fontId="16" fillId="34" borderId="10" xfId="0" applyNumberFormat="1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/>
    </xf>
    <xf numFmtId="0" fontId="23" fillId="33" borderId="10" xfId="78" applyFont="1" applyFill="1" applyBorder="1" applyAlignment="1">
      <alignment horizontal="center"/>
    </xf>
    <xf numFmtId="44" fontId="0" fillId="34" borderId="10" xfId="0" applyNumberFormat="1" applyFont="1" applyFill="1" applyBorder="1" applyAlignment="1">
      <alignment horizontal="center"/>
    </xf>
    <xf numFmtId="1" fontId="25" fillId="34" borderId="10" xfId="0" applyNumberFormat="1" applyFont="1" applyFill="1" applyBorder="1" applyAlignment="1">
      <alignment horizontal="center" wrapText="1"/>
    </xf>
    <xf numFmtId="1" fontId="24" fillId="0" borderId="10" xfId="0" applyNumberFormat="1" applyFont="1" applyBorder="1" applyAlignment="1">
      <alignment horizontal="center"/>
    </xf>
    <xf numFmtId="1" fontId="24" fillId="33" borderId="10" xfId="0" applyNumberFormat="1" applyFont="1" applyFill="1" applyBorder="1" applyAlignment="1">
      <alignment horizontal="center"/>
    </xf>
    <xf numFmtId="1" fontId="24" fillId="0" borderId="0" xfId="0" applyNumberFormat="1" applyFont="1" applyAlignment="1">
      <alignment horizontal="center"/>
    </xf>
    <xf numFmtId="44" fontId="23" fillId="33" borderId="10" xfId="78" applyNumberFormat="1" applyFont="1" applyFill="1" applyBorder="1" applyAlignment="1">
      <alignment horizontal="center"/>
    </xf>
    <xf numFmtId="0" fontId="23" fillId="0" borderId="10" xfId="78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0" fillId="0" borderId="10" xfId="0" applyNumberFormat="1" applyFont="1" applyBorder="1" applyAlignment="1">
      <alignment horizontal="center"/>
    </xf>
    <xf numFmtId="0" fontId="24" fillId="0" borderId="10" xfId="0" applyNumberFormat="1" applyFont="1" applyBorder="1" applyAlignment="1">
      <alignment horizontal="center"/>
    </xf>
    <xf numFmtId="9" fontId="24" fillId="33" borderId="10" xfId="79" applyFont="1" applyFill="1" applyBorder="1" applyAlignment="1">
      <alignment horizontal="center"/>
    </xf>
    <xf numFmtId="44" fontId="16" fillId="34" borderId="10" xfId="0" applyNumberFormat="1" applyFont="1" applyFill="1" applyBorder="1" applyAlignment="1">
      <alignment horizontal="center" wrapText="1"/>
    </xf>
    <xf numFmtId="44" fontId="0" fillId="34" borderId="10" xfId="0" applyNumberFormat="1" applyFont="1" applyFill="1" applyBorder="1" applyAlignment="1">
      <alignment horizontal="center" wrapText="1"/>
    </xf>
    <xf numFmtId="1" fontId="24" fillId="0" borderId="10" xfId="0" applyNumberFormat="1" applyFont="1" applyFill="1" applyBorder="1" applyAlignment="1">
      <alignment horizontal="center"/>
    </xf>
    <xf numFmtId="9" fontId="24" fillId="0" borderId="10" xfId="79" applyFont="1" applyFill="1" applyBorder="1" applyAlignment="1">
      <alignment horizontal="center"/>
    </xf>
    <xf numFmtId="44" fontId="23" fillId="0" borderId="10" xfId="78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44" fontId="24" fillId="0" borderId="10" xfId="1" applyNumberFormat="1" applyFont="1" applyFill="1" applyBorder="1" applyAlignment="1">
      <alignment horizontal="center"/>
    </xf>
    <xf numFmtId="0" fontId="23" fillId="0" borderId="10" xfId="78" applyFont="1" applyFill="1" applyBorder="1" applyAlignment="1">
      <alignment horizontal="center"/>
    </xf>
    <xf numFmtId="0" fontId="24" fillId="0" borderId="11" xfId="0" applyFont="1" applyFill="1" applyBorder="1" applyAlignment="1">
      <alignment horizontal="center"/>
    </xf>
    <xf numFmtId="1" fontId="24" fillId="0" borderId="12" xfId="0" applyNumberFormat="1" applyFont="1" applyFill="1" applyBorder="1" applyAlignment="1">
      <alignment horizontal="center"/>
    </xf>
    <xf numFmtId="44" fontId="24" fillId="0" borderId="0" xfId="1" applyFont="1" applyFill="1" applyAlignment="1">
      <alignment horizontal="center"/>
    </xf>
    <xf numFmtId="14" fontId="24" fillId="0" borderId="0" xfId="0" applyNumberFormat="1" applyFont="1" applyFill="1" applyAlignment="1">
      <alignment horizontal="center"/>
    </xf>
    <xf numFmtId="44" fontId="0" fillId="0" borderId="0" xfId="0" applyNumberFormat="1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1" fontId="24" fillId="0" borderId="0" xfId="80" applyNumberFormat="1" applyFont="1" applyFill="1" applyAlignment="1">
      <alignment horizontal="center"/>
    </xf>
    <xf numFmtId="10" fontId="24" fillId="0" borderId="0" xfId="79" applyNumberFormat="1" applyFont="1" applyFill="1" applyAlignment="1">
      <alignment horizontal="center"/>
    </xf>
    <xf numFmtId="1" fontId="24" fillId="0" borderId="0" xfId="0" applyNumberFormat="1" applyFont="1" applyFill="1" applyAlignment="1">
      <alignment horizontal="center"/>
    </xf>
    <xf numFmtId="0" fontId="22" fillId="0" borderId="0" xfId="78"/>
    <xf numFmtId="0" fontId="25" fillId="0" borderId="10" xfId="0" applyFont="1" applyFill="1" applyBorder="1" applyAlignment="1">
      <alignment horizontal="center" wrapText="1"/>
    </xf>
    <xf numFmtId="0" fontId="25" fillId="0" borderId="10" xfId="0" applyFont="1" applyFill="1" applyBorder="1" applyAlignment="1">
      <alignment horizontal="center"/>
    </xf>
    <xf numFmtId="44" fontId="0" fillId="33" borderId="0" xfId="0" applyNumberFormat="1" applyFont="1" applyFill="1" applyAlignment="1">
      <alignment horizontal="center"/>
    </xf>
    <xf numFmtId="9" fontId="0" fillId="33" borderId="0" xfId="0" applyNumberFormat="1" applyFont="1" applyFill="1" applyAlignment="1">
      <alignment horizontal="center"/>
    </xf>
    <xf numFmtId="6" fontId="0" fillId="33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20" fillId="35" borderId="10" xfId="0" applyFont="1" applyFill="1" applyBorder="1" applyAlignment="1">
      <alignment horizontal="center"/>
    </xf>
    <xf numFmtId="0" fontId="20" fillId="35" borderId="10" xfId="0" applyNumberFormat="1" applyFont="1" applyFill="1" applyBorder="1" applyAlignment="1">
      <alignment horizontal="center"/>
    </xf>
    <xf numFmtId="0" fontId="0" fillId="35" borderId="10" xfId="0" applyFont="1" applyFill="1" applyBorder="1" applyAlignment="1">
      <alignment horizontal="center"/>
    </xf>
    <xf numFmtId="14" fontId="24" fillId="35" borderId="10" xfId="0" applyNumberFormat="1" applyFont="1" applyFill="1" applyBorder="1" applyAlignment="1">
      <alignment horizontal="center"/>
    </xf>
    <xf numFmtId="44" fontId="24" fillId="35" borderId="10" xfId="1" applyFont="1" applyFill="1" applyBorder="1" applyAlignment="1">
      <alignment horizontal="center"/>
    </xf>
    <xf numFmtId="10" fontId="24" fillId="35" borderId="10" xfId="79" applyNumberFormat="1" applyFont="1" applyFill="1" applyBorder="1" applyAlignment="1">
      <alignment horizontal="center"/>
    </xf>
    <xf numFmtId="1" fontId="24" fillId="35" borderId="10" xfId="0" applyNumberFormat="1" applyFont="1" applyFill="1" applyBorder="1" applyAlignment="1">
      <alignment horizontal="center"/>
    </xf>
    <xf numFmtId="9" fontId="24" fillId="35" borderId="10" xfId="79" applyFont="1" applyFill="1" applyBorder="1" applyAlignment="1">
      <alignment horizontal="center"/>
    </xf>
    <xf numFmtId="44" fontId="23" fillId="35" borderId="10" xfId="78" applyNumberFormat="1" applyFont="1" applyFill="1" applyBorder="1" applyAlignment="1">
      <alignment horizontal="center"/>
    </xf>
    <xf numFmtId="9" fontId="0" fillId="35" borderId="0" xfId="0" applyNumberFormat="1" applyFill="1" applyAlignment="1">
      <alignment horizontal="center"/>
    </xf>
    <xf numFmtId="9" fontId="0" fillId="35" borderId="0" xfId="0" applyNumberFormat="1" applyFont="1" applyFill="1" applyAlignment="1">
      <alignment horizontal="center"/>
    </xf>
    <xf numFmtId="6" fontId="0" fillId="35" borderId="0" xfId="0" applyNumberFormat="1" applyFont="1" applyFill="1" applyAlignment="1">
      <alignment horizontal="center"/>
    </xf>
    <xf numFmtId="0" fontId="0" fillId="35" borderId="0" xfId="0" applyFont="1" applyFill="1" applyAlignment="1">
      <alignment horizontal="center"/>
    </xf>
    <xf numFmtId="44" fontId="24" fillId="35" borderId="10" xfId="1" applyFont="1" applyFill="1" applyBorder="1" applyAlignment="1">
      <alignment horizontal="center" wrapText="1"/>
    </xf>
    <xf numFmtId="14" fontId="24" fillId="35" borderId="10" xfId="0" applyNumberFormat="1" applyFont="1" applyFill="1" applyBorder="1" applyAlignment="1">
      <alignment horizontal="center" wrapText="1"/>
    </xf>
    <xf numFmtId="44" fontId="27" fillId="35" borderId="10" xfId="0" applyNumberFormat="1" applyFont="1" applyFill="1" applyBorder="1" applyAlignment="1">
      <alignment horizontal="center"/>
    </xf>
    <xf numFmtId="44" fontId="27" fillId="33" borderId="10" xfId="0" applyNumberFormat="1" applyFont="1" applyFill="1" applyBorder="1" applyAlignment="1">
      <alignment horizontal="center"/>
    </xf>
    <xf numFmtId="44" fontId="14" fillId="35" borderId="10" xfId="1" applyFont="1" applyFill="1" applyBorder="1" applyAlignment="1">
      <alignment horizontal="center"/>
    </xf>
    <xf numFmtId="44" fontId="14" fillId="0" borderId="10" xfId="1" applyFont="1" applyBorder="1" applyAlignment="1">
      <alignment horizontal="center"/>
    </xf>
    <xf numFmtId="0" fontId="20" fillId="36" borderId="10" xfId="0" applyFont="1" applyFill="1" applyBorder="1" applyAlignment="1">
      <alignment horizontal="center"/>
    </xf>
    <xf numFmtId="0" fontId="20" fillId="36" borderId="10" xfId="0" applyNumberFormat="1" applyFont="1" applyFill="1" applyBorder="1" applyAlignment="1">
      <alignment horizontal="center"/>
    </xf>
    <xf numFmtId="0" fontId="0" fillId="36" borderId="10" xfId="0" applyFont="1" applyFill="1" applyBorder="1" applyAlignment="1">
      <alignment horizontal="center"/>
    </xf>
    <xf numFmtId="14" fontId="24" fillId="36" borderId="10" xfId="0" applyNumberFormat="1" applyFont="1" applyFill="1" applyBorder="1" applyAlignment="1">
      <alignment horizontal="center"/>
    </xf>
    <xf numFmtId="44" fontId="24" fillId="36" borderId="10" xfId="1" applyFont="1" applyFill="1" applyBorder="1" applyAlignment="1">
      <alignment horizontal="center"/>
    </xf>
    <xf numFmtId="10" fontId="24" fillId="36" borderId="10" xfId="79" applyNumberFormat="1" applyFont="1" applyFill="1" applyBorder="1" applyAlignment="1">
      <alignment horizontal="center"/>
    </xf>
    <xf numFmtId="1" fontId="24" fillId="36" borderId="10" xfId="0" applyNumberFormat="1" applyFont="1" applyFill="1" applyBorder="1" applyAlignment="1">
      <alignment horizontal="center"/>
    </xf>
    <xf numFmtId="44" fontId="14" fillId="36" borderId="10" xfId="1" applyFont="1" applyFill="1" applyBorder="1" applyAlignment="1">
      <alignment horizontal="center"/>
    </xf>
    <xf numFmtId="9" fontId="24" fillId="36" borderId="10" xfId="79" applyFont="1" applyFill="1" applyBorder="1" applyAlignment="1">
      <alignment horizontal="center"/>
    </xf>
    <xf numFmtId="44" fontId="27" fillId="36" borderId="10" xfId="0" applyNumberFormat="1" applyFont="1" applyFill="1" applyBorder="1" applyAlignment="1">
      <alignment horizontal="center"/>
    </xf>
    <xf numFmtId="44" fontId="23" fillId="36" borderId="10" xfId="78" applyNumberFormat="1" applyFont="1" applyFill="1" applyBorder="1" applyAlignment="1">
      <alignment horizontal="center"/>
    </xf>
    <xf numFmtId="9" fontId="0" fillId="36" borderId="0" xfId="0" applyNumberFormat="1" applyFill="1" applyAlignment="1">
      <alignment horizontal="center"/>
    </xf>
    <xf numFmtId="9" fontId="0" fillId="36" borderId="0" xfId="0" applyNumberFormat="1" applyFont="1" applyFill="1" applyAlignment="1">
      <alignment horizontal="center"/>
    </xf>
    <xf numFmtId="6" fontId="0" fillId="36" borderId="0" xfId="0" applyNumberFormat="1" applyFont="1" applyFill="1" applyAlignment="1">
      <alignment horizontal="center"/>
    </xf>
    <xf numFmtId="0" fontId="0" fillId="36" borderId="0" xfId="0" applyFont="1" applyFill="1" applyAlignment="1">
      <alignment horizontal="left"/>
    </xf>
    <xf numFmtId="0" fontId="25" fillId="37" borderId="10" xfId="0" applyFont="1" applyFill="1" applyBorder="1" applyAlignment="1">
      <alignment horizontal="center"/>
    </xf>
    <xf numFmtId="164" fontId="0" fillId="0" borderId="0" xfId="0" applyNumberFormat="1" applyFont="1" applyAlignment="1">
      <alignment horizontal="center"/>
    </xf>
    <xf numFmtId="164" fontId="32" fillId="36" borderId="0" xfId="0" applyNumberFormat="1" applyFont="1" applyFill="1" applyAlignment="1">
      <alignment horizontal="center"/>
    </xf>
    <xf numFmtId="14" fontId="0" fillId="36" borderId="10" xfId="0" applyNumberFormat="1" applyFont="1" applyFill="1" applyBorder="1" applyAlignment="1">
      <alignment horizontal="center"/>
    </xf>
    <xf numFmtId="44" fontId="0" fillId="36" borderId="10" xfId="0" applyNumberFormat="1" applyFont="1" applyFill="1" applyBorder="1" applyAlignment="1">
      <alignment horizontal="center"/>
    </xf>
    <xf numFmtId="164" fontId="0" fillId="36" borderId="0" xfId="0" applyNumberFormat="1" applyFont="1" applyFill="1" applyAlignment="1">
      <alignment horizontal="center"/>
    </xf>
    <xf numFmtId="1" fontId="20" fillId="36" borderId="10" xfId="0" applyNumberFormat="1" applyFont="1" applyFill="1" applyBorder="1" applyAlignment="1">
      <alignment horizontal="center" vertical="center"/>
    </xf>
    <xf numFmtId="0" fontId="20" fillId="36" borderId="10" xfId="0" applyFont="1" applyFill="1" applyBorder="1" applyAlignment="1">
      <alignment horizontal="center" vertical="center"/>
    </xf>
    <xf numFmtId="1" fontId="20" fillId="35" borderId="10" xfId="0" applyNumberFormat="1" applyFont="1" applyFill="1" applyBorder="1" applyAlignment="1">
      <alignment horizontal="center" vertical="center"/>
    </xf>
    <xf numFmtId="0" fontId="20" fillId="35" borderId="10" xfId="0" applyFont="1" applyFill="1" applyBorder="1" applyAlignment="1">
      <alignment horizontal="center" vertical="center"/>
    </xf>
    <xf numFmtId="0" fontId="0" fillId="38" borderId="0" xfId="0" applyFill="1" applyAlignment="1">
      <alignment horizontal="center"/>
    </xf>
    <xf numFmtId="0" fontId="0" fillId="38" borderId="0" xfId="0" applyFont="1" applyFill="1" applyAlignment="1">
      <alignment horizontal="center"/>
    </xf>
    <xf numFmtId="6" fontId="0" fillId="38" borderId="0" xfId="0" applyNumberFormat="1" applyFont="1" applyFill="1" applyAlignment="1">
      <alignment horizontal="center"/>
    </xf>
    <xf numFmtId="164" fontId="0" fillId="38" borderId="0" xfId="0" applyNumberFormat="1" applyFont="1" applyFill="1" applyAlignment="1">
      <alignment horizontal="center"/>
    </xf>
    <xf numFmtId="9" fontId="0" fillId="38" borderId="0" xfId="0" applyNumberFormat="1" applyFill="1" applyAlignment="1">
      <alignment horizontal="center"/>
    </xf>
    <xf numFmtId="9" fontId="0" fillId="38" borderId="0" xfId="0" applyNumberFormat="1" applyFont="1" applyFill="1" applyAlignment="1">
      <alignment horizontal="center"/>
    </xf>
    <xf numFmtId="0" fontId="0" fillId="34" borderId="0" xfId="0" applyFill="1" applyAlignment="1">
      <alignment horizontal="center"/>
    </xf>
    <xf numFmtId="0" fontId="0" fillId="34" borderId="0" xfId="0" applyFill="1" applyAlignment="1">
      <alignment horizontal="center" wrapText="1"/>
    </xf>
    <xf numFmtId="0" fontId="16" fillId="34" borderId="0" xfId="0" applyFont="1" applyFill="1" applyAlignment="1">
      <alignment horizontal="center"/>
    </xf>
    <xf numFmtId="0" fontId="16" fillId="34" borderId="0" xfId="0" applyFont="1" applyFill="1" applyAlignment="1">
      <alignment horizontal="center" wrapText="1"/>
    </xf>
    <xf numFmtId="44" fontId="14" fillId="33" borderId="10" xfId="0" applyNumberFormat="1" applyFont="1" applyFill="1" applyBorder="1" applyAlignment="1">
      <alignment horizontal="center"/>
    </xf>
    <xf numFmtId="44" fontId="14" fillId="36" borderId="10" xfId="0" applyNumberFormat="1" applyFont="1" applyFill="1" applyBorder="1" applyAlignment="1">
      <alignment horizontal="center"/>
    </xf>
    <xf numFmtId="44" fontId="27" fillId="34" borderId="10" xfId="0" applyNumberFormat="1" applyFont="1" applyFill="1" applyBorder="1" applyAlignment="1">
      <alignment horizontal="center"/>
    </xf>
  </cellXfs>
  <cellStyles count="81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80" builtinId="3"/>
    <cellStyle name="Comma 2" xfId="46"/>
    <cellStyle name="Currency" xfId="1" builtinId="4"/>
    <cellStyle name="Currency 16" xfId="73"/>
    <cellStyle name="Currency 2" xfId="45"/>
    <cellStyle name="Currency 2 2" xfId="75"/>
    <cellStyle name="Currency 3" xfId="50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78" builtinId="8"/>
    <cellStyle name="Hyperlink 2" xfId="77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11" xfId="72"/>
    <cellStyle name="Normal 12" xfId="59"/>
    <cellStyle name="Normal 14" xfId="66"/>
    <cellStyle name="Normal 17" xfId="51"/>
    <cellStyle name="Normal 2" xfId="44"/>
    <cellStyle name="Normal 2 2" xfId="48"/>
    <cellStyle name="Normal 2 3" xfId="74"/>
    <cellStyle name="Normal 25" xfId="67"/>
    <cellStyle name="Normal 3" xfId="43"/>
    <cellStyle name="Normal 35" xfId="53"/>
    <cellStyle name="Normal 36" xfId="62"/>
    <cellStyle name="Normal 40" xfId="55"/>
    <cellStyle name="Normal 41" xfId="61"/>
    <cellStyle name="Normal 48" xfId="58"/>
    <cellStyle name="Normal 56" xfId="68"/>
    <cellStyle name="Normal 57" xfId="56"/>
    <cellStyle name="Normal 61" xfId="60"/>
    <cellStyle name="Normal 62" xfId="65"/>
    <cellStyle name="Normal 64" xfId="70"/>
    <cellStyle name="Normal 67" xfId="64"/>
    <cellStyle name="Normal 71" xfId="57"/>
    <cellStyle name="Normal 73" xfId="54"/>
    <cellStyle name="Normal 75" xfId="63"/>
    <cellStyle name="Normal 77" xfId="69"/>
    <cellStyle name="Normal 81" xfId="49"/>
    <cellStyle name="Normal 9" xfId="52"/>
    <cellStyle name="Normal_Sheet1" xfId="71"/>
    <cellStyle name="Note" xfId="16" builtinId="10" customBuiltin="1"/>
    <cellStyle name="Output" xfId="11" builtinId="21" customBuiltin="1"/>
    <cellStyle name="Percent" xfId="79" builtinId="5"/>
    <cellStyle name="Percent 2" xfId="47"/>
    <cellStyle name="Percent 2 2" xfId="76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ropbox.com/sh/ltie81e06imkvuh/AADOk9MRtlGhyAGKXS5oaNdsa?dl=0" TargetMode="External"/><Relationship Id="rId18" Type="http://schemas.openxmlformats.org/officeDocument/2006/relationships/hyperlink" Target="https://www.dropbox.com/sh/qdihc0j9ziztthe/AABOSmT1DgrHKBWQszjrxcdNa?dl=0" TargetMode="External"/><Relationship Id="rId26" Type="http://schemas.openxmlformats.org/officeDocument/2006/relationships/hyperlink" Target="https://www.dropbox.com/sh/dg6avhr2pwmmhmd/AABu-D-Ao85nsNEgpixkYj4Pa?dl=0" TargetMode="External"/><Relationship Id="rId39" Type="http://schemas.openxmlformats.org/officeDocument/2006/relationships/hyperlink" Target="https://www.dropbox.com/sh/dwm0nosflcqtxy7/AAC96mWhyNFhja4IG-vL84u7a?dl=0" TargetMode="External"/><Relationship Id="rId21" Type="http://schemas.openxmlformats.org/officeDocument/2006/relationships/hyperlink" Target="https://www.dropbox.com/sh/1o2llwrgvk8sgio/AABN9dgnxQyzQp74dgPRKlX3a?dl=0" TargetMode="External"/><Relationship Id="rId34" Type="http://schemas.openxmlformats.org/officeDocument/2006/relationships/hyperlink" Target="https://www.dropbox.com/sh/ke43skmhshmxprr/AAAM6EU3a28dq8JRSRR9uzwsa?dl=0" TargetMode="External"/><Relationship Id="rId42" Type="http://schemas.openxmlformats.org/officeDocument/2006/relationships/hyperlink" Target="https://www.dropbox.com/sh/llsh7j4eb8gxddb/AADB78nV7ZIhgoDXHOGKddsVa?dl=0" TargetMode="External"/><Relationship Id="rId47" Type="http://schemas.openxmlformats.org/officeDocument/2006/relationships/hyperlink" Target="https://www.dropbox.com/sh/1p84r5bup2lqj4o/AAC8bfXo5FFe8HVivv0w0m4Sa?dl=0" TargetMode="External"/><Relationship Id="rId50" Type="http://schemas.openxmlformats.org/officeDocument/2006/relationships/hyperlink" Target="https://www.dropbox.com/sh/yluhzsj8bt5mbj7/AAA39UNRjRJEno44lO11rZ56a?dl=0" TargetMode="External"/><Relationship Id="rId55" Type="http://schemas.openxmlformats.org/officeDocument/2006/relationships/hyperlink" Target="https://www.dropbox.com/sh/9tkyphp9dv1ulil/AABAyipn5P7zeIpZSDuenVZra?dl=0" TargetMode="External"/><Relationship Id="rId63" Type="http://schemas.openxmlformats.org/officeDocument/2006/relationships/hyperlink" Target="https://www.dropbox.com/sh/yonbs09gb6lfq61/AAAqGb0sRDx1fHZnUgzQqwz1a?dl=0" TargetMode="External"/><Relationship Id="rId68" Type="http://schemas.openxmlformats.org/officeDocument/2006/relationships/hyperlink" Target="https://www.dropbox.com/sh/i5w06kh39shh417/AABgOBfNuRS354jfJ15uizlya?dl=0" TargetMode="External"/><Relationship Id="rId76" Type="http://schemas.openxmlformats.org/officeDocument/2006/relationships/comments" Target="../comments1.xml"/><Relationship Id="rId7" Type="http://schemas.openxmlformats.org/officeDocument/2006/relationships/hyperlink" Target="https://www.dropbox.com/sh/7hdf3w2a5lgvppz/AABktKD21IW-YN6OwnMfUHcYa?dl=0" TargetMode="External"/><Relationship Id="rId71" Type="http://schemas.openxmlformats.org/officeDocument/2006/relationships/hyperlink" Target="https://www.dropbox.com/sh/7m6wh7wwn04p8ca/AABqYVKcdimvZ36nhB6V9dxha?dl=0" TargetMode="External"/><Relationship Id="rId2" Type="http://schemas.openxmlformats.org/officeDocument/2006/relationships/hyperlink" Target="https://www.dropbox.com/sh/u7g11q9jlhi44oz/AAC5j3jbOb3QbFrbCE9j4P-ja?dl=0" TargetMode="External"/><Relationship Id="rId16" Type="http://schemas.openxmlformats.org/officeDocument/2006/relationships/hyperlink" Target="https://www.dropbox.com/sh/vtsps2ewyci79tv/AADW2BnSWkI2LZDYZpWKeu9ja?dl=0" TargetMode="External"/><Relationship Id="rId29" Type="http://schemas.openxmlformats.org/officeDocument/2006/relationships/hyperlink" Target="https://www.dropbox.com/sh/5f0v5bmpy8x27ld/AADvet0_ai4WB4L2ngSmPLj2a?dl=0" TargetMode="External"/><Relationship Id="rId11" Type="http://schemas.openxmlformats.org/officeDocument/2006/relationships/hyperlink" Target="https://www.dropbox.com/sh/3o09bjsno7ym23x/AAAyUcMvP_rFS81JLjYPSSqaa?dl=0" TargetMode="External"/><Relationship Id="rId24" Type="http://schemas.openxmlformats.org/officeDocument/2006/relationships/hyperlink" Target="https://www.dropbox.com/sh/7cg5vdx738fds9s/AABmJiOAPb-i4fJKej7311LRa?dl=0" TargetMode="External"/><Relationship Id="rId32" Type="http://schemas.openxmlformats.org/officeDocument/2006/relationships/hyperlink" Target="https://www.dropbox.com/sh/doghmuomcrrgy10/AADGwY-M0mf7jg7-2QYmUlKka?dl=0" TargetMode="External"/><Relationship Id="rId37" Type="http://schemas.openxmlformats.org/officeDocument/2006/relationships/hyperlink" Target="https://www.dropbox.com/sh/a31npryuf4p5dqs/AAABpeX82Y3jm4cVAgpOiy1la?dl=0" TargetMode="External"/><Relationship Id="rId40" Type="http://schemas.openxmlformats.org/officeDocument/2006/relationships/hyperlink" Target="https://www.dropbox.com/sh/qdihc0j9ziztthe/AABOSmT1DgrHKBWQszjrxcdNa?dl=0" TargetMode="External"/><Relationship Id="rId45" Type="http://schemas.openxmlformats.org/officeDocument/2006/relationships/hyperlink" Target="https://www.dropbox.com/sh/jzgc048ef9rxkzx/AAAbJ2NMJNaW1iVyM78YeWZXa?dl=0" TargetMode="External"/><Relationship Id="rId53" Type="http://schemas.openxmlformats.org/officeDocument/2006/relationships/hyperlink" Target="https://www.dropbox.com/sh/7v3bxjpwi0dbvh6/AABrto81pd4or0RQf_aw20_2a?dl=0" TargetMode="External"/><Relationship Id="rId58" Type="http://schemas.openxmlformats.org/officeDocument/2006/relationships/hyperlink" Target="https://www.dropbox.com/sh/u2m5q5im7byuyri/AABVy7IC1S3kJ4JNR2Cq1dcXa?dl=0" TargetMode="External"/><Relationship Id="rId66" Type="http://schemas.openxmlformats.org/officeDocument/2006/relationships/hyperlink" Target="https://www.dropbox.com/sh/s9lp20hnlc7u67k/AADcwk7iUanwV29A640-O4Asa?dl=0" TargetMode="External"/><Relationship Id="rId74" Type="http://schemas.openxmlformats.org/officeDocument/2006/relationships/printerSettings" Target="../printerSettings/printerSettings1.bin"/><Relationship Id="rId5" Type="http://schemas.openxmlformats.org/officeDocument/2006/relationships/hyperlink" Target="https://www.dropbox.com/sh/kpfv8kaodv89dn6/AADP0lrIsb9I002Dq-jTNn06a?dl=0" TargetMode="External"/><Relationship Id="rId15" Type="http://schemas.openxmlformats.org/officeDocument/2006/relationships/hyperlink" Target="https://www.dropbox.com/sh/8uaptp4x3ycwd15/AACb9uNeLKC-9DZoJUEobGaJa?dl=0" TargetMode="External"/><Relationship Id="rId23" Type="http://schemas.openxmlformats.org/officeDocument/2006/relationships/hyperlink" Target="https://www.dropbox.com/sh/2k4tcig6g8iosfd/AABWHVFaZsPCzU3AOOxtyZLca?dl=0" TargetMode="External"/><Relationship Id="rId28" Type="http://schemas.openxmlformats.org/officeDocument/2006/relationships/hyperlink" Target="https://www.dropbox.com/sh/tk4nq41tpkw61pe/AABQEmHqcUw5qChOjSgqdCm9a?dl=0" TargetMode="External"/><Relationship Id="rId36" Type="http://schemas.openxmlformats.org/officeDocument/2006/relationships/hyperlink" Target="https://www.dropbox.com/sh/p1023w5ho3kt4rr/AACj9eH4a6H7-b_K2mCH7jh4a?dl=0" TargetMode="External"/><Relationship Id="rId49" Type="http://schemas.openxmlformats.org/officeDocument/2006/relationships/hyperlink" Target="https://www.dropbox.com/sh/qsdu3hx4mb65nl8/AAA7cRsxLo3vdZjz9Q0_baG1a?dl=0" TargetMode="External"/><Relationship Id="rId57" Type="http://schemas.openxmlformats.org/officeDocument/2006/relationships/hyperlink" Target="https://www.dropbox.com/sh/l5azfthtmtq61l8/AADGAbAJD9Y2kOwAbMqX5efba?dl=0" TargetMode="External"/><Relationship Id="rId61" Type="http://schemas.openxmlformats.org/officeDocument/2006/relationships/hyperlink" Target="https://www.dropbox.com/sh/v2jdgcldxjdwe6y/AAB8via8ep0QaqD2bIOzATt7a?dl=0" TargetMode="External"/><Relationship Id="rId10" Type="http://schemas.openxmlformats.org/officeDocument/2006/relationships/hyperlink" Target="https://www.dropbox.com/sh/1pybp3ttdqq6tys/AAB_Fpka1HHYgA7JcS3JU5aJa?dl=0" TargetMode="External"/><Relationship Id="rId19" Type="http://schemas.openxmlformats.org/officeDocument/2006/relationships/hyperlink" Target="https://www.dropbox.com/sh/cbxcughislri8sr/AADBIiwqCpaYSDMsKNBK1eEEa?dl=0" TargetMode="External"/><Relationship Id="rId31" Type="http://schemas.openxmlformats.org/officeDocument/2006/relationships/hyperlink" Target="https://www.dropbox.com/sh/o839zdehpq6288r/AADIz6N8zABW68fYG4brPzTga?dl=0" TargetMode="External"/><Relationship Id="rId44" Type="http://schemas.openxmlformats.org/officeDocument/2006/relationships/hyperlink" Target="https://www.dropbox.com/sh/sr3oskhebwmw4ah/AACsdSNKVmv5GJ2JLGf_BrMfa?dl=0" TargetMode="External"/><Relationship Id="rId52" Type="http://schemas.openxmlformats.org/officeDocument/2006/relationships/hyperlink" Target="https://www.dropbox.com/sh/t3qry3t00kbk40c/AADY-qvHGLp12kim4aIfv4z3a?dl=0" TargetMode="External"/><Relationship Id="rId60" Type="http://schemas.openxmlformats.org/officeDocument/2006/relationships/hyperlink" Target="https://www.dropbox.com/sh/9fx1t67pktserdz/AAD_M9_yZQHhrI-4ZRpxNtiHa?dl=0" TargetMode="External"/><Relationship Id="rId65" Type="http://schemas.openxmlformats.org/officeDocument/2006/relationships/hyperlink" Target="https://www.dropbox.com/sh/b3k9kdj9uemztm6/AAB3xR9iUrMnvJEUAomG-ZpRa?dl=0" TargetMode="External"/><Relationship Id="rId73" Type="http://schemas.openxmlformats.org/officeDocument/2006/relationships/hyperlink" Target="https://www.dropbox.com/sh/il05fi9b3bxvc4m/AAC-n0pSyT7OVGOZ8dsfysp0a?dl=0" TargetMode="External"/><Relationship Id="rId4" Type="http://schemas.openxmlformats.org/officeDocument/2006/relationships/hyperlink" Target="https://www.dropbox.com/sh/nsh8e8hzwexkm83/AABeuN3DkhWrXq79rrjDRud0a?dl=0" TargetMode="External"/><Relationship Id="rId9" Type="http://schemas.openxmlformats.org/officeDocument/2006/relationships/hyperlink" Target="https://www.dropbox.com/sh/f9nu24z93qwcq35/AAAFypNlcqSaeG0YkK15AZqPa?dl=0" TargetMode="External"/><Relationship Id="rId14" Type="http://schemas.openxmlformats.org/officeDocument/2006/relationships/hyperlink" Target="https://www.dropbox.com/sh/8k4ol9001jawenr/AACyu9OE63ab52_Qo6Mz08UOa?dl=0" TargetMode="External"/><Relationship Id="rId22" Type="http://schemas.openxmlformats.org/officeDocument/2006/relationships/hyperlink" Target="https://www.dropbox.com/sh/nj0jvzws2hegicl/AACntOYjX_QOgue58DNuRmLGa?dl=0" TargetMode="External"/><Relationship Id="rId27" Type="http://schemas.openxmlformats.org/officeDocument/2006/relationships/hyperlink" Target="https://www.dropbox.com/sh/druujcrvvgw76p5/AAAKkZlxkqXTVzZPJ4OfNYMOa?dl=0" TargetMode="External"/><Relationship Id="rId30" Type="http://schemas.openxmlformats.org/officeDocument/2006/relationships/hyperlink" Target="https://www.dropbox.com/sh/fqpuyj4zzx8wls1/AABy3EibQAshwqd907ZOZlFma?dl=0" TargetMode="External"/><Relationship Id="rId35" Type="http://schemas.openxmlformats.org/officeDocument/2006/relationships/hyperlink" Target="https://www.dropbox.com/sh/z3t0e7admic1wwg/AAA5Kto5YLWluTbn-b5vNmdSa?dl=0" TargetMode="External"/><Relationship Id="rId43" Type="http://schemas.openxmlformats.org/officeDocument/2006/relationships/hyperlink" Target="https://www.dropbox.com/sh/frsjtm7vi5565za/AACK8DauFkQU_kCweABdbCoCa?dl=0" TargetMode="External"/><Relationship Id="rId48" Type="http://schemas.openxmlformats.org/officeDocument/2006/relationships/hyperlink" Target="https://www.dropbox.com/sh/7ag0pfyfxzyq7jn/AAB0IBnG7lgcRWr5YmVgdtGra?dl=0" TargetMode="External"/><Relationship Id="rId56" Type="http://schemas.openxmlformats.org/officeDocument/2006/relationships/hyperlink" Target="https://www.dropbox.com/sh/8b6cck8safdojwi/AACfnRr3yAd4jp0rDS30EEdKa?dl=0" TargetMode="External"/><Relationship Id="rId64" Type="http://schemas.openxmlformats.org/officeDocument/2006/relationships/hyperlink" Target="https://www.dropbox.com/sh/5t6jrn5mdkxzbtg/AAAQ77-GOxI07AYU6oHDGb1Ra?dl=0" TargetMode="External"/><Relationship Id="rId69" Type="http://schemas.openxmlformats.org/officeDocument/2006/relationships/hyperlink" Target="https://www.dropbox.com/sh/6nq20fjdugo82rq/AACcrRsXxWYQhBetzPAV_nCma?dl=0" TargetMode="External"/><Relationship Id="rId8" Type="http://schemas.openxmlformats.org/officeDocument/2006/relationships/hyperlink" Target="https://www.dropbox.com/sh/u8889b9qyaksek6/AABv7zd7rRPvs44Er2wFlE3Sa?dl=0" TargetMode="External"/><Relationship Id="rId51" Type="http://schemas.openxmlformats.org/officeDocument/2006/relationships/hyperlink" Target="https://www.dropbox.com/sh/m8yecij59jm5v9b/AACq7Qv-8WNf2eSGNv3GQ3ita?dl=0" TargetMode="External"/><Relationship Id="rId72" Type="http://schemas.openxmlformats.org/officeDocument/2006/relationships/hyperlink" Target="https://www.dropbox.com/sh/9p1dtufiduwrpvh/AACVkWBPWRAidIg_BJ5dGe4ba?dl=0" TargetMode="External"/><Relationship Id="rId3" Type="http://schemas.openxmlformats.org/officeDocument/2006/relationships/hyperlink" Target="https://www.dropbox.com/sh/srxajzs15068do3/AAB9YuRlqVAv90aIFd2oIY8Ga?dl=0" TargetMode="External"/><Relationship Id="rId12" Type="http://schemas.openxmlformats.org/officeDocument/2006/relationships/hyperlink" Target="https://www.dropbox.com/sh/i3jipdexbtshz5b/AAA1-Kwj9PGsTBDsocvgoPLFa?dl=0" TargetMode="External"/><Relationship Id="rId17" Type="http://schemas.openxmlformats.org/officeDocument/2006/relationships/hyperlink" Target="https://www.dropbox.com/sh/2d6lzxv3qrkxucv/AAAJQTpUd-d1XvbRqtU-6Yj0a?dl=0" TargetMode="External"/><Relationship Id="rId25" Type="http://schemas.openxmlformats.org/officeDocument/2006/relationships/hyperlink" Target="https://www.dropbox.com/sh/0nn01876fu9xmmh/AADtvcasLr4h5O08Ri-rG2OKa?dl=0" TargetMode="External"/><Relationship Id="rId33" Type="http://schemas.openxmlformats.org/officeDocument/2006/relationships/hyperlink" Target="https://www.dropbox.com/sh/ug7rmt1bja71g88/AABG7hLLVK6BMnm1jP3h2eRUa?dl=0" TargetMode="External"/><Relationship Id="rId38" Type="http://schemas.openxmlformats.org/officeDocument/2006/relationships/hyperlink" Target="https://www.dropbox.com/sh/66kir2d881a61kr/AABvbA5fmF2rwtnTSADnMpkVa?dl=0" TargetMode="External"/><Relationship Id="rId46" Type="http://schemas.openxmlformats.org/officeDocument/2006/relationships/hyperlink" Target="https://www.dropbox.com/sh/mmoxpxbidr43umf/AACgjiUwXir0cZKUwuIzP759a?dl=0" TargetMode="External"/><Relationship Id="rId59" Type="http://schemas.openxmlformats.org/officeDocument/2006/relationships/hyperlink" Target="https://www.dropbox.com/sh/hb3rwoosqiv1ec2/AAAT5EKUG98o4q-esEw9Wbg3a?dl=0" TargetMode="External"/><Relationship Id="rId67" Type="http://schemas.openxmlformats.org/officeDocument/2006/relationships/hyperlink" Target="https://www.dropbox.com/sh/ezls9rr3nt2p5m3/AAAmvs52u9ZJw87vQmQXC1IAa?dl=0" TargetMode="External"/><Relationship Id="rId20" Type="http://schemas.openxmlformats.org/officeDocument/2006/relationships/hyperlink" Target="https://www.dropbox.com/sh/xzbniil4561qee8/AAD1Jr-Sef1umVA0ANlYhVWxa?dl=0" TargetMode="External"/><Relationship Id="rId41" Type="http://schemas.openxmlformats.org/officeDocument/2006/relationships/hyperlink" Target="https://www.dropbox.com/sh/cbxcughislri8sr/AADBIiwqCpaYSDMsKNBK1eEEa?dl=0" TargetMode="External"/><Relationship Id="rId54" Type="http://schemas.openxmlformats.org/officeDocument/2006/relationships/hyperlink" Target="https://www.dropbox.com/sh/dobq4tocfstqqvl/AAAj9NutxCwbkNvpqgYoPMFza?dl=0" TargetMode="External"/><Relationship Id="rId62" Type="http://schemas.openxmlformats.org/officeDocument/2006/relationships/hyperlink" Target="https://www.dropbox.com/sh/bysja3wq74h0e4i/AABofLjK59vbFhnqQ8F3iUipa?dl=0" TargetMode="External"/><Relationship Id="rId70" Type="http://schemas.openxmlformats.org/officeDocument/2006/relationships/hyperlink" Target="https://www.dropbox.com/sh/v8c70xq51e8yyvr/AADbISFoSX5fYZXT6pCZQv4Ya?dl=0" TargetMode="External"/><Relationship Id="rId75" Type="http://schemas.openxmlformats.org/officeDocument/2006/relationships/vmlDrawing" Target="../drawings/vmlDrawing1.vml"/><Relationship Id="rId1" Type="http://schemas.openxmlformats.org/officeDocument/2006/relationships/hyperlink" Target="https://www.dropbox.com/sh/0ns9h08zswmbo61/AABjF5uYTRZOPdHiC1i1Slbza?dl=0" TargetMode="External"/><Relationship Id="rId6" Type="http://schemas.openxmlformats.org/officeDocument/2006/relationships/hyperlink" Target="https://www.dropbox.com/sh/bqu02zggamn5add/AADzoEAqJ7BphesBV7ZBuPipa?dl=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C94"/>
  <sheetViews>
    <sheetView tabSelected="1" zoomScale="77" zoomScaleNormal="77" workbookViewId="0"/>
  </sheetViews>
  <sheetFormatPr defaultColWidth="23.42578125" defaultRowHeight="20.25" customHeight="1" x14ac:dyDescent="0.25"/>
  <cols>
    <col min="1" max="1" width="19" style="21" customWidth="1"/>
    <col min="2" max="2" width="17.7109375" style="10" customWidth="1"/>
    <col min="3" max="3" width="27.140625" style="10" bestFit="1" customWidth="1"/>
    <col min="4" max="4" width="15.85546875" style="10" customWidth="1"/>
    <col min="5" max="5" width="5.5703125" style="10" customWidth="1"/>
    <col min="6" max="6" width="7.42578125" style="13" customWidth="1"/>
    <col min="7" max="7" width="9.140625" style="10" customWidth="1"/>
    <col min="8" max="8" width="15.140625" style="3" customWidth="1"/>
    <col min="9" max="9" width="15.42578125" style="11" customWidth="1"/>
    <col min="10" max="10" width="15.42578125" style="12" customWidth="1"/>
    <col min="11" max="11" width="13.140625" style="11" customWidth="1"/>
    <col min="12" max="12" width="10.42578125" style="11" customWidth="1"/>
    <col min="13" max="13" width="10.42578125" style="68" customWidth="1"/>
    <col min="14" max="14" width="12.7109375" style="3" customWidth="1"/>
    <col min="15" max="15" width="13" style="3" customWidth="1"/>
    <col min="16" max="16" width="15.140625" style="11" customWidth="1"/>
    <col min="17" max="17" width="11" style="11" customWidth="1"/>
    <col min="18" max="18" width="9.5703125" style="11" customWidth="1"/>
    <col min="19" max="19" width="13.140625" style="17" customWidth="1"/>
    <col min="20" max="21" width="13.140625" style="17" hidden="1" customWidth="1"/>
    <col min="22" max="22" width="11.28515625" style="21" bestFit="1" customWidth="1"/>
    <col min="23" max="23" width="11" style="21" customWidth="1"/>
    <col min="24" max="24" width="8.85546875" style="21" customWidth="1"/>
    <col min="25" max="25" width="11.85546875" style="21" customWidth="1"/>
    <col min="26" max="26" width="17.5703125" style="21" customWidth="1"/>
    <col min="27" max="27" width="12.85546875" style="21" customWidth="1"/>
    <col min="28" max="28" width="21.7109375" style="21" customWidth="1"/>
    <col min="29" max="16384" width="23.42578125" style="21"/>
  </cols>
  <sheetData>
    <row r="1" spans="1:29" s="4" customFormat="1" ht="45" x14ac:dyDescent="0.25">
      <c r="A1" s="93" t="s">
        <v>18</v>
      </c>
      <c r="B1" s="26" t="s">
        <v>18</v>
      </c>
      <c r="C1" s="27" t="s">
        <v>0</v>
      </c>
      <c r="D1" s="27" t="s">
        <v>1</v>
      </c>
      <c r="E1" s="27" t="s">
        <v>2</v>
      </c>
      <c r="F1" s="28" t="s">
        <v>3</v>
      </c>
      <c r="G1" s="26" t="s">
        <v>4</v>
      </c>
      <c r="H1" s="29" t="s">
        <v>5</v>
      </c>
      <c r="I1" s="30" t="s">
        <v>6</v>
      </c>
      <c r="J1" s="31" t="s">
        <v>7</v>
      </c>
      <c r="K1" s="32" t="s">
        <v>8</v>
      </c>
      <c r="L1" s="32" t="s">
        <v>9</v>
      </c>
      <c r="M1" s="65" t="s">
        <v>10</v>
      </c>
      <c r="N1" s="29" t="s">
        <v>11</v>
      </c>
      <c r="O1" s="29" t="s">
        <v>12</v>
      </c>
      <c r="P1" s="30" t="s">
        <v>13</v>
      </c>
      <c r="Q1" s="30" t="s">
        <v>199</v>
      </c>
      <c r="R1" s="30" t="s">
        <v>189</v>
      </c>
      <c r="S1" s="61" t="s">
        <v>14</v>
      </c>
      <c r="T1" s="61" t="s">
        <v>15</v>
      </c>
      <c r="U1" s="75" t="s">
        <v>16</v>
      </c>
      <c r="V1" s="62" t="s">
        <v>17</v>
      </c>
      <c r="W1" s="150" t="s">
        <v>190</v>
      </c>
      <c r="X1" s="151" t="s">
        <v>200</v>
      </c>
      <c r="Y1" s="152" t="s">
        <v>191</v>
      </c>
      <c r="Z1" s="152" t="s">
        <v>192</v>
      </c>
      <c r="AA1" s="152" t="s">
        <v>193</v>
      </c>
      <c r="AB1" s="152" t="s">
        <v>194</v>
      </c>
      <c r="AC1" s="153" t="s">
        <v>198</v>
      </c>
    </row>
    <row r="2" spans="1:29" s="1" customFormat="1" ht="20.25" hidden="1" customHeight="1" x14ac:dyDescent="0.25">
      <c r="A2" s="93" t="s">
        <v>18</v>
      </c>
      <c r="B2" s="22">
        <v>2015110915</v>
      </c>
      <c r="C2" s="19" t="s">
        <v>49</v>
      </c>
      <c r="D2" s="25" t="s">
        <v>50</v>
      </c>
      <c r="E2" s="25" t="s">
        <v>42</v>
      </c>
      <c r="F2" s="72">
        <v>77422</v>
      </c>
      <c r="G2" s="18" t="s">
        <v>20</v>
      </c>
      <c r="H2" s="2">
        <v>41501</v>
      </c>
      <c r="I2" s="8">
        <v>24028.73</v>
      </c>
      <c r="J2" s="9">
        <v>0.09</v>
      </c>
      <c r="K2" s="8">
        <v>300</v>
      </c>
      <c r="L2" s="8">
        <v>113</v>
      </c>
      <c r="M2" s="66">
        <f>NPER(J2/12,-K2,I2,,0)</f>
        <v>122.8702017809147</v>
      </c>
      <c r="N2" s="6">
        <v>42461</v>
      </c>
      <c r="O2" s="6">
        <v>42491</v>
      </c>
      <c r="P2" s="7">
        <v>76000</v>
      </c>
      <c r="Q2" s="7"/>
      <c r="R2" s="74">
        <f>I2/P2</f>
        <v>0.31616749999999999</v>
      </c>
      <c r="S2" s="16">
        <v>19825</v>
      </c>
      <c r="T2" s="16">
        <v>20425</v>
      </c>
      <c r="U2" s="16">
        <v>21145</v>
      </c>
      <c r="V2" s="63" t="s">
        <v>109</v>
      </c>
      <c r="W2" s="99">
        <f>S2/P2</f>
        <v>0.26085526315789476</v>
      </c>
      <c r="X2" s="99"/>
      <c r="Y2" s="96">
        <f>S2/I2</f>
        <v>0.82505400826427366</v>
      </c>
      <c r="Z2" s="96">
        <f>W2/Y2</f>
        <v>0.31616749999999999</v>
      </c>
      <c r="AA2" s="97">
        <f>P2-I2</f>
        <v>51971.270000000004</v>
      </c>
      <c r="AC2" s="135">
        <f>RATE(M2,-K2,S2)*12</f>
        <v>0.1362205023432726</v>
      </c>
    </row>
    <row r="3" spans="1:29" s="1" customFormat="1" ht="20.25" hidden="1" customHeight="1" x14ac:dyDescent="0.25">
      <c r="A3" s="93" t="s">
        <v>18</v>
      </c>
      <c r="B3" s="22">
        <v>2015110917</v>
      </c>
      <c r="C3" s="19" t="s">
        <v>51</v>
      </c>
      <c r="D3" s="25" t="s">
        <v>52</v>
      </c>
      <c r="E3" s="25" t="s">
        <v>48</v>
      </c>
      <c r="F3" s="72">
        <v>85602</v>
      </c>
      <c r="G3" s="18" t="s">
        <v>20</v>
      </c>
      <c r="H3" s="2">
        <v>41655</v>
      </c>
      <c r="I3" s="8">
        <v>24735.82</v>
      </c>
      <c r="J3" s="9">
        <v>0.09</v>
      </c>
      <c r="K3" s="8">
        <v>300</v>
      </c>
      <c r="L3" s="8">
        <v>50</v>
      </c>
      <c r="M3" s="66">
        <f t="shared" ref="M3:M54" si="0">NPER(J3/12,-K3,I3,,0)</f>
        <v>128.9304916841117</v>
      </c>
      <c r="N3" s="6">
        <v>42437</v>
      </c>
      <c r="O3" s="6">
        <v>42461</v>
      </c>
      <c r="P3" s="7">
        <v>62000</v>
      </c>
      <c r="Q3" s="7"/>
      <c r="R3" s="74">
        <f t="shared" ref="R3:R57" si="1">I3/P3</f>
        <v>0.39896483870967742</v>
      </c>
      <c r="S3" s="16">
        <v>20400</v>
      </c>
      <c r="T3" s="16">
        <v>21025</v>
      </c>
      <c r="U3" s="16">
        <v>21770</v>
      </c>
      <c r="V3" s="63" t="s">
        <v>109</v>
      </c>
      <c r="W3" s="99">
        <f t="shared" ref="W3:W66" si="2">S3/P3</f>
        <v>0.32903225806451614</v>
      </c>
      <c r="X3" s="99"/>
      <c r="Y3" s="96">
        <f t="shared" ref="Y3:Y66" si="3">S3/I3</f>
        <v>0.82471492758275244</v>
      </c>
      <c r="Z3" s="96">
        <f t="shared" ref="Z3:Z66" si="4">W3/Y3</f>
        <v>0.39896483870967742</v>
      </c>
      <c r="AA3" s="97">
        <f>P3-I3</f>
        <v>37264.18</v>
      </c>
      <c r="AC3" s="135">
        <f t="shared" ref="AC3:AC48" si="5">RATE(M3,-K3,S3)*12</f>
        <v>0.13456598012454968</v>
      </c>
    </row>
    <row r="4" spans="1:29" s="1" customFormat="1" ht="20.25" hidden="1" customHeight="1" x14ac:dyDescent="0.25">
      <c r="A4" s="93" t="s">
        <v>18</v>
      </c>
      <c r="B4" s="22">
        <v>2015110918</v>
      </c>
      <c r="C4" s="19" t="s">
        <v>53</v>
      </c>
      <c r="D4" s="25" t="s">
        <v>27</v>
      </c>
      <c r="E4" s="25" t="s">
        <v>54</v>
      </c>
      <c r="F4" s="72">
        <v>64134</v>
      </c>
      <c r="G4" s="18" t="s">
        <v>20</v>
      </c>
      <c r="H4" s="2">
        <v>41642</v>
      </c>
      <c r="I4" s="8">
        <v>27437.49</v>
      </c>
      <c r="J4" s="9">
        <v>0.09</v>
      </c>
      <c r="K4" s="8">
        <v>300</v>
      </c>
      <c r="L4" s="8">
        <v>65</v>
      </c>
      <c r="M4" s="66">
        <f t="shared" si="0"/>
        <v>155.00002305621683</v>
      </c>
      <c r="N4" s="6">
        <v>42433</v>
      </c>
      <c r="O4" s="6">
        <v>42461</v>
      </c>
      <c r="P4" s="7">
        <v>65000</v>
      </c>
      <c r="Q4" s="7"/>
      <c r="R4" s="74">
        <f t="shared" si="1"/>
        <v>0.4221152307692308</v>
      </c>
      <c r="S4" s="16">
        <v>22635</v>
      </c>
      <c r="T4" s="16">
        <v>23320</v>
      </c>
      <c r="U4" s="16">
        <v>24145</v>
      </c>
      <c r="V4" s="63" t="s">
        <v>109</v>
      </c>
      <c r="W4" s="99">
        <f t="shared" si="2"/>
        <v>0.34823076923076923</v>
      </c>
      <c r="X4" s="99"/>
      <c r="Y4" s="96">
        <f t="shared" si="3"/>
        <v>0.82496613210610736</v>
      </c>
      <c r="Z4" s="96">
        <f t="shared" si="4"/>
        <v>0.4221152307692308</v>
      </c>
      <c r="AA4" s="97">
        <f t="shared" ref="AA4:AA67" si="6">P4-I4</f>
        <v>37562.509999999995</v>
      </c>
      <c r="AC4" s="135">
        <f t="shared" si="5"/>
        <v>0.12855009118635122</v>
      </c>
    </row>
    <row r="5" spans="1:29" s="1" customFormat="1" ht="20.25" hidden="1" customHeight="1" x14ac:dyDescent="0.25">
      <c r="A5" s="93" t="s">
        <v>18</v>
      </c>
      <c r="B5" s="22">
        <v>2015110919</v>
      </c>
      <c r="C5" s="19" t="s">
        <v>55</v>
      </c>
      <c r="D5" s="25" t="s">
        <v>56</v>
      </c>
      <c r="E5" s="25" t="s">
        <v>38</v>
      </c>
      <c r="F5" s="72">
        <v>28301</v>
      </c>
      <c r="G5" s="18" t="s">
        <v>20</v>
      </c>
      <c r="H5" s="2">
        <v>41689</v>
      </c>
      <c r="I5" s="8">
        <v>4946.83</v>
      </c>
      <c r="J5" s="9">
        <v>0.09</v>
      </c>
      <c r="K5" s="8">
        <v>300</v>
      </c>
      <c r="L5" s="8">
        <v>45</v>
      </c>
      <c r="M5" s="66">
        <f t="shared" si="0"/>
        <v>17.667711500496122</v>
      </c>
      <c r="N5" s="6">
        <v>42439</v>
      </c>
      <c r="O5" s="6">
        <v>42461</v>
      </c>
      <c r="P5" s="7">
        <v>26500</v>
      </c>
      <c r="Q5" s="7"/>
      <c r="R5" s="74">
        <f t="shared" si="1"/>
        <v>0.18667283018867925</v>
      </c>
      <c r="S5" s="16">
        <v>4080</v>
      </c>
      <c r="T5" s="16">
        <v>4200</v>
      </c>
      <c r="U5" s="16">
        <v>4355</v>
      </c>
      <c r="V5" s="63" t="s">
        <v>109</v>
      </c>
      <c r="W5" s="99">
        <f>S5/P5</f>
        <v>0.15396226415094338</v>
      </c>
      <c r="X5" s="99"/>
      <c r="Y5" s="96">
        <f t="shared" si="3"/>
        <v>0.82477061067390633</v>
      </c>
      <c r="Z5" s="96">
        <f t="shared" si="4"/>
        <v>0.18667283018867922</v>
      </c>
      <c r="AA5" s="97">
        <f t="shared" si="6"/>
        <v>21553.17</v>
      </c>
      <c r="AC5" s="135">
        <f>RATE(M5,-K5,S5)*12</f>
        <v>0.35578193149904747</v>
      </c>
    </row>
    <row r="6" spans="1:29" s="1" customFormat="1" ht="20.25" hidden="1" customHeight="1" x14ac:dyDescent="0.25">
      <c r="A6" s="93" t="s">
        <v>18</v>
      </c>
      <c r="B6" s="18">
        <v>2015122929</v>
      </c>
      <c r="C6" s="19" t="s">
        <v>61</v>
      </c>
      <c r="D6" s="25" t="s">
        <v>62</v>
      </c>
      <c r="E6" s="25" t="s">
        <v>21</v>
      </c>
      <c r="F6" s="72">
        <v>44030</v>
      </c>
      <c r="G6" s="18" t="s">
        <v>20</v>
      </c>
      <c r="H6" s="2">
        <v>41557</v>
      </c>
      <c r="I6" s="8">
        <v>24056.49</v>
      </c>
      <c r="J6" s="9">
        <v>0.09</v>
      </c>
      <c r="K6" s="8">
        <v>275</v>
      </c>
      <c r="L6" s="8">
        <v>35</v>
      </c>
      <c r="M6" s="66">
        <f t="shared" si="0"/>
        <v>142.848206306056</v>
      </c>
      <c r="N6" s="6">
        <v>42461</v>
      </c>
      <c r="O6" s="6">
        <v>42491</v>
      </c>
      <c r="P6" s="7">
        <v>20000</v>
      </c>
      <c r="Q6" s="7"/>
      <c r="R6" s="74">
        <f t="shared" si="1"/>
        <v>1.2028245000000002</v>
      </c>
      <c r="S6" s="16">
        <f t="shared" ref="S6:S26" si="7">MIN(I6,P6)*0.825</f>
        <v>16500</v>
      </c>
      <c r="T6" s="16">
        <f t="shared" ref="T6:T26" si="8">MIN(I6,P6)*0.85</f>
        <v>17000</v>
      </c>
      <c r="U6" s="16">
        <f t="shared" ref="U6:U26" si="9">MIN(I6,P6)*0.88</f>
        <v>17600</v>
      </c>
      <c r="V6" s="69" t="s">
        <v>109</v>
      </c>
      <c r="W6" s="99">
        <f t="shared" si="2"/>
        <v>0.82499999999999996</v>
      </c>
      <c r="X6" s="99"/>
      <c r="Y6" s="96">
        <f t="shared" si="3"/>
        <v>0.68588559677658711</v>
      </c>
      <c r="Z6" s="96">
        <f t="shared" si="4"/>
        <v>1.2028245</v>
      </c>
      <c r="AA6" s="97">
        <f t="shared" si="6"/>
        <v>-4056.4900000000016</v>
      </c>
      <c r="AC6" s="135">
        <f t="shared" si="5"/>
        <v>0.17459629572170915</v>
      </c>
    </row>
    <row r="7" spans="1:29" s="1" customFormat="1" ht="20.25" hidden="1" customHeight="1" x14ac:dyDescent="0.25">
      <c r="A7" s="93" t="s">
        <v>18</v>
      </c>
      <c r="B7" s="18">
        <v>2015122930</v>
      </c>
      <c r="C7" s="19" t="s">
        <v>63</v>
      </c>
      <c r="D7" s="25" t="s">
        <v>64</v>
      </c>
      <c r="E7" s="25" t="s">
        <v>25</v>
      </c>
      <c r="F7" s="72">
        <v>35062</v>
      </c>
      <c r="G7" s="18" t="s">
        <v>20</v>
      </c>
      <c r="H7" s="2">
        <v>41723</v>
      </c>
      <c r="I7" s="8">
        <v>19052.5</v>
      </c>
      <c r="J7" s="9">
        <v>0.09</v>
      </c>
      <c r="K7" s="8">
        <v>275</v>
      </c>
      <c r="L7" s="8">
        <v>10</v>
      </c>
      <c r="M7" s="66">
        <f t="shared" si="0"/>
        <v>98.121402385091542</v>
      </c>
      <c r="N7" s="6">
        <v>42439</v>
      </c>
      <c r="O7" s="6">
        <v>42461</v>
      </c>
      <c r="P7" s="7">
        <v>19900</v>
      </c>
      <c r="Q7" s="7"/>
      <c r="R7" s="74">
        <f t="shared" si="1"/>
        <v>0.95741206030150749</v>
      </c>
      <c r="S7" s="16">
        <v>15720</v>
      </c>
      <c r="T7" s="16">
        <v>16195</v>
      </c>
      <c r="U7" s="16">
        <v>16765</v>
      </c>
      <c r="V7" s="69" t="s">
        <v>109</v>
      </c>
      <c r="W7" s="99">
        <f t="shared" si="2"/>
        <v>0.78994974874371859</v>
      </c>
      <c r="X7" s="99"/>
      <c r="Y7" s="96">
        <f t="shared" si="3"/>
        <v>0.82508857105366751</v>
      </c>
      <c r="Z7" s="96">
        <f t="shared" si="4"/>
        <v>0.95741206030150749</v>
      </c>
      <c r="AA7" s="97">
        <f t="shared" si="6"/>
        <v>847.5</v>
      </c>
      <c r="AC7" s="135">
        <f t="shared" si="5"/>
        <v>0.14567471247483804</v>
      </c>
    </row>
    <row r="8" spans="1:29" s="1" customFormat="1" ht="20.25" hidden="1" customHeight="1" x14ac:dyDescent="0.25">
      <c r="A8" s="93" t="s">
        <v>18</v>
      </c>
      <c r="B8" s="18">
        <v>2015122931</v>
      </c>
      <c r="C8" s="19" t="s">
        <v>65</v>
      </c>
      <c r="D8" s="25" t="s">
        <v>66</v>
      </c>
      <c r="E8" s="25" t="s">
        <v>54</v>
      </c>
      <c r="F8" s="72">
        <v>64067</v>
      </c>
      <c r="G8" s="18" t="s">
        <v>20</v>
      </c>
      <c r="H8" s="2">
        <v>41866</v>
      </c>
      <c r="I8" s="8">
        <v>16555.88</v>
      </c>
      <c r="J8" s="9">
        <v>0.09</v>
      </c>
      <c r="K8" s="8">
        <v>300</v>
      </c>
      <c r="L8" s="8">
        <v>30</v>
      </c>
      <c r="M8" s="66">
        <f t="shared" si="0"/>
        <v>71.501428793372526</v>
      </c>
      <c r="N8" s="6">
        <v>42443</v>
      </c>
      <c r="O8" s="6">
        <v>42461</v>
      </c>
      <c r="P8" s="7">
        <v>15000</v>
      </c>
      <c r="Q8" s="7"/>
      <c r="R8" s="74">
        <f t="shared" si="1"/>
        <v>1.1037253333333334</v>
      </c>
      <c r="S8" s="16">
        <f t="shared" si="7"/>
        <v>12375</v>
      </c>
      <c r="T8" s="16">
        <f t="shared" si="8"/>
        <v>12750</v>
      </c>
      <c r="U8" s="16">
        <f t="shared" si="9"/>
        <v>13200</v>
      </c>
      <c r="V8" s="69" t="s">
        <v>109</v>
      </c>
      <c r="W8" s="99">
        <f t="shared" si="2"/>
        <v>0.82499999999999996</v>
      </c>
      <c r="X8" s="99"/>
      <c r="Y8" s="96">
        <f t="shared" si="3"/>
        <v>0.74746857309910431</v>
      </c>
      <c r="Z8" s="96">
        <f t="shared" si="4"/>
        <v>1.1037253333333334</v>
      </c>
      <c r="AA8" s="97">
        <f t="shared" si="6"/>
        <v>-1555.880000000001</v>
      </c>
      <c r="AC8" s="135">
        <f t="shared" si="5"/>
        <v>0.20349407735527697</v>
      </c>
    </row>
    <row r="9" spans="1:29" s="1" customFormat="1" ht="20.25" hidden="1" customHeight="1" x14ac:dyDescent="0.25">
      <c r="A9" s="93" t="s">
        <v>18</v>
      </c>
      <c r="B9" s="18">
        <v>2015122935</v>
      </c>
      <c r="C9" s="19" t="s">
        <v>67</v>
      </c>
      <c r="D9" s="25" t="s">
        <v>68</v>
      </c>
      <c r="E9" s="25" t="s">
        <v>35</v>
      </c>
      <c r="F9" s="72">
        <v>78207</v>
      </c>
      <c r="G9" s="18" t="s">
        <v>20</v>
      </c>
      <c r="H9" s="2">
        <v>42040</v>
      </c>
      <c r="I9" s="8">
        <v>15544.3</v>
      </c>
      <c r="J9" s="9">
        <v>0.09</v>
      </c>
      <c r="K9" s="8">
        <v>350</v>
      </c>
      <c r="L9" s="8">
        <v>290</v>
      </c>
      <c r="M9" s="66">
        <f t="shared" si="0"/>
        <v>54.216084492275115</v>
      </c>
      <c r="N9" s="6">
        <v>42411</v>
      </c>
      <c r="O9" s="6">
        <v>42430</v>
      </c>
      <c r="P9" s="7">
        <v>32000</v>
      </c>
      <c r="Q9" s="7"/>
      <c r="R9" s="74">
        <f t="shared" si="1"/>
        <v>0.48575937499999999</v>
      </c>
      <c r="S9" s="16">
        <v>12825</v>
      </c>
      <c r="T9" s="16">
        <v>13210</v>
      </c>
      <c r="U9" s="16">
        <v>13675</v>
      </c>
      <c r="V9" s="69" t="s">
        <v>109</v>
      </c>
      <c r="W9" s="99">
        <f t="shared" si="2"/>
        <v>0.40078124999999998</v>
      </c>
      <c r="X9" s="99"/>
      <c r="Y9" s="96">
        <f t="shared" si="3"/>
        <v>0.82506127648076788</v>
      </c>
      <c r="Z9" s="96">
        <f t="shared" si="4"/>
        <v>0.48575937499999999</v>
      </c>
      <c r="AA9" s="97">
        <f t="shared" si="6"/>
        <v>16455.7</v>
      </c>
      <c r="AC9" s="135">
        <f t="shared" si="5"/>
        <v>0.18391819100089735</v>
      </c>
    </row>
    <row r="10" spans="1:29" s="1" customFormat="1" ht="20.25" hidden="1" customHeight="1" x14ac:dyDescent="0.25">
      <c r="A10" s="93" t="s">
        <v>18</v>
      </c>
      <c r="B10" s="18">
        <v>2015122937</v>
      </c>
      <c r="C10" s="19" t="s">
        <v>69</v>
      </c>
      <c r="D10" s="25" t="s">
        <v>70</v>
      </c>
      <c r="E10" s="25" t="s">
        <v>28</v>
      </c>
      <c r="F10" s="72">
        <v>30666</v>
      </c>
      <c r="G10" s="18" t="s">
        <v>20</v>
      </c>
      <c r="H10" s="2">
        <v>41982</v>
      </c>
      <c r="I10" s="8">
        <v>25504.53</v>
      </c>
      <c r="J10" s="9">
        <v>0.09</v>
      </c>
      <c r="K10" s="8">
        <v>275</v>
      </c>
      <c r="L10" s="8">
        <v>45</v>
      </c>
      <c r="M10" s="66">
        <f t="shared" si="0"/>
        <v>159.17268723156656</v>
      </c>
      <c r="N10" s="6">
        <v>42437</v>
      </c>
      <c r="O10" s="6">
        <v>42461</v>
      </c>
      <c r="P10" s="7">
        <v>18000</v>
      </c>
      <c r="Q10" s="7"/>
      <c r="R10" s="74">
        <f t="shared" si="1"/>
        <v>1.4169183333333333</v>
      </c>
      <c r="S10" s="16">
        <f t="shared" si="7"/>
        <v>14850</v>
      </c>
      <c r="T10" s="16">
        <f t="shared" si="8"/>
        <v>15300</v>
      </c>
      <c r="U10" s="16">
        <f t="shared" si="9"/>
        <v>15840</v>
      </c>
      <c r="V10" s="69" t="s">
        <v>109</v>
      </c>
      <c r="W10" s="99">
        <f t="shared" si="2"/>
        <v>0.82499999999999996</v>
      </c>
      <c r="X10" s="99"/>
      <c r="Y10" s="96">
        <f t="shared" si="3"/>
        <v>0.58224950626418137</v>
      </c>
      <c r="Z10" s="96">
        <f t="shared" si="4"/>
        <v>1.4169183333333331</v>
      </c>
      <c r="AA10" s="97">
        <f t="shared" si="6"/>
        <v>-7504.5299999999988</v>
      </c>
      <c r="AC10" s="135">
        <f t="shared" si="5"/>
        <v>0.20776155931425522</v>
      </c>
    </row>
    <row r="11" spans="1:29" s="1" customFormat="1" ht="20.25" hidden="1" customHeight="1" x14ac:dyDescent="0.25">
      <c r="A11" s="93" t="s">
        <v>18</v>
      </c>
      <c r="B11" s="18">
        <v>2015122938</v>
      </c>
      <c r="C11" s="19" t="s">
        <v>71</v>
      </c>
      <c r="D11" s="25" t="s">
        <v>72</v>
      </c>
      <c r="E11" s="25" t="s">
        <v>31</v>
      </c>
      <c r="F11" s="72">
        <v>74344</v>
      </c>
      <c r="G11" s="18" t="s">
        <v>20</v>
      </c>
      <c r="H11" s="2">
        <v>42086</v>
      </c>
      <c r="I11" s="8">
        <v>16358</v>
      </c>
      <c r="J11" s="9">
        <v>0.09</v>
      </c>
      <c r="K11" s="8">
        <v>265</v>
      </c>
      <c r="L11" s="8">
        <v>20</v>
      </c>
      <c r="M11" s="66">
        <f t="shared" si="0"/>
        <v>83.202045065872397</v>
      </c>
      <c r="N11" s="6">
        <v>42432</v>
      </c>
      <c r="O11" s="6">
        <v>42430</v>
      </c>
      <c r="P11" s="7">
        <v>34000</v>
      </c>
      <c r="Q11" s="7"/>
      <c r="R11" s="74">
        <f t="shared" si="1"/>
        <v>0.48111764705882354</v>
      </c>
      <c r="S11" s="16">
        <v>13500</v>
      </c>
      <c r="T11" s="16">
        <v>13900</v>
      </c>
      <c r="U11" s="16">
        <v>14395</v>
      </c>
      <c r="V11" s="69" t="s">
        <v>109</v>
      </c>
      <c r="W11" s="99">
        <f t="shared" si="2"/>
        <v>0.39705882352941174</v>
      </c>
      <c r="X11" s="99"/>
      <c r="Y11" s="96">
        <f t="shared" si="3"/>
        <v>0.82528426458002202</v>
      </c>
      <c r="Z11" s="96">
        <f t="shared" si="4"/>
        <v>0.48111764705882348</v>
      </c>
      <c r="AA11" s="97">
        <f t="shared" si="6"/>
        <v>17642</v>
      </c>
      <c r="AC11" s="135">
        <f t="shared" si="5"/>
        <v>0.15405605766344774</v>
      </c>
    </row>
    <row r="12" spans="1:29" s="1" customFormat="1" ht="20.25" hidden="1" customHeight="1" x14ac:dyDescent="0.25">
      <c r="A12" s="93" t="s">
        <v>18</v>
      </c>
      <c r="B12" s="18">
        <v>2015122939</v>
      </c>
      <c r="C12" s="19" t="s">
        <v>73</v>
      </c>
      <c r="D12" s="25" t="s">
        <v>74</v>
      </c>
      <c r="E12" s="25" t="s">
        <v>21</v>
      </c>
      <c r="F12" s="72">
        <v>43701</v>
      </c>
      <c r="G12" s="18" t="s">
        <v>20</v>
      </c>
      <c r="H12" s="2">
        <v>42066</v>
      </c>
      <c r="I12" s="8">
        <v>25457.51</v>
      </c>
      <c r="J12" s="9">
        <v>0.09</v>
      </c>
      <c r="K12" s="8">
        <v>300</v>
      </c>
      <c r="L12" s="8">
        <v>60</v>
      </c>
      <c r="M12" s="66">
        <f t="shared" si="0"/>
        <v>135.41257168153098</v>
      </c>
      <c r="N12" s="6">
        <v>42443</v>
      </c>
      <c r="O12" s="6">
        <v>42430</v>
      </c>
      <c r="P12" s="7">
        <v>40900</v>
      </c>
      <c r="Q12" s="7"/>
      <c r="R12" s="74">
        <f t="shared" si="1"/>
        <v>0.62243300733496332</v>
      </c>
      <c r="S12" s="16">
        <v>21000</v>
      </c>
      <c r="T12" s="16">
        <v>21635</v>
      </c>
      <c r="U12" s="16">
        <v>22400</v>
      </c>
      <c r="V12" s="69" t="s">
        <v>109</v>
      </c>
      <c r="W12" s="99">
        <f t="shared" si="2"/>
        <v>0.51344743276283622</v>
      </c>
      <c r="X12" s="99"/>
      <c r="Y12" s="96">
        <f t="shared" si="3"/>
        <v>0.82490392815322477</v>
      </c>
      <c r="Z12" s="96">
        <f t="shared" si="4"/>
        <v>0.62243300733496332</v>
      </c>
      <c r="AA12" s="97">
        <f t="shared" si="6"/>
        <v>15442.490000000002</v>
      </c>
      <c r="AC12" s="135">
        <f t="shared" si="5"/>
        <v>0.13281085590664618</v>
      </c>
    </row>
    <row r="13" spans="1:29" s="1" customFormat="1" ht="20.25" hidden="1" customHeight="1" x14ac:dyDescent="0.25">
      <c r="A13" s="93" t="s">
        <v>18</v>
      </c>
      <c r="B13" s="33">
        <v>2015100509</v>
      </c>
      <c r="C13" s="19" t="s">
        <v>75</v>
      </c>
      <c r="D13" s="25" t="s">
        <v>76</v>
      </c>
      <c r="E13" s="25" t="s">
        <v>22</v>
      </c>
      <c r="F13" s="72">
        <v>46235</v>
      </c>
      <c r="G13" s="18" t="s">
        <v>20</v>
      </c>
      <c r="H13" s="36">
        <v>41052</v>
      </c>
      <c r="I13" s="8">
        <v>23480.39</v>
      </c>
      <c r="J13" s="9">
        <v>0.09</v>
      </c>
      <c r="K13" s="8">
        <v>400</v>
      </c>
      <c r="L13" s="8">
        <v>270</v>
      </c>
      <c r="M13" s="66">
        <f t="shared" si="0"/>
        <v>77.660189384377631</v>
      </c>
      <c r="N13" s="6">
        <v>42401</v>
      </c>
      <c r="O13" s="6">
        <v>42430</v>
      </c>
      <c r="P13" s="7">
        <v>49000</v>
      </c>
      <c r="Q13" s="7"/>
      <c r="R13" s="74">
        <f t="shared" si="1"/>
        <v>0.47919163265306119</v>
      </c>
      <c r="S13" s="16">
        <v>19370</v>
      </c>
      <c r="T13" s="16">
        <v>19950</v>
      </c>
      <c r="U13" s="16">
        <v>20660</v>
      </c>
      <c r="V13" s="69" t="s">
        <v>109</v>
      </c>
      <c r="W13" s="99">
        <f t="shared" si="2"/>
        <v>0.39530612244897961</v>
      </c>
      <c r="X13" s="99"/>
      <c r="Y13" s="96">
        <f t="shared" si="3"/>
        <v>0.82494370834555986</v>
      </c>
      <c r="Z13" s="96">
        <f t="shared" si="4"/>
        <v>0.47919163265306125</v>
      </c>
      <c r="AA13" s="97">
        <f t="shared" si="6"/>
        <v>25519.61</v>
      </c>
      <c r="AC13" s="135">
        <f t="shared" si="5"/>
        <v>0.15818019367588271</v>
      </c>
    </row>
    <row r="14" spans="1:29" s="1" customFormat="1" ht="20.25" hidden="1" customHeight="1" x14ac:dyDescent="0.25">
      <c r="A14" s="93" t="s">
        <v>18</v>
      </c>
      <c r="B14" s="33">
        <v>2015100516</v>
      </c>
      <c r="C14" s="19" t="s">
        <v>87</v>
      </c>
      <c r="D14" s="25" t="s">
        <v>88</v>
      </c>
      <c r="E14" s="25" t="s">
        <v>19</v>
      </c>
      <c r="F14" s="72">
        <v>48174</v>
      </c>
      <c r="G14" s="18" t="s">
        <v>20</v>
      </c>
      <c r="H14" s="36">
        <v>41470</v>
      </c>
      <c r="I14" s="8">
        <v>14864.92</v>
      </c>
      <c r="J14" s="9">
        <v>0.09</v>
      </c>
      <c r="K14" s="8">
        <v>300</v>
      </c>
      <c r="L14" s="8">
        <v>90</v>
      </c>
      <c r="M14" s="66">
        <f t="shared" si="0"/>
        <v>62.180681408071351</v>
      </c>
      <c r="N14" s="6">
        <v>42431</v>
      </c>
      <c r="O14" s="6">
        <v>42461</v>
      </c>
      <c r="P14" s="7">
        <v>40000</v>
      </c>
      <c r="Q14" s="7"/>
      <c r="R14" s="74">
        <f t="shared" si="1"/>
        <v>0.37162299999999998</v>
      </c>
      <c r="S14" s="16">
        <v>12265</v>
      </c>
      <c r="T14" s="16">
        <v>12635</v>
      </c>
      <c r="U14" s="16">
        <v>13080</v>
      </c>
      <c r="V14" s="69" t="s">
        <v>109</v>
      </c>
      <c r="W14" s="99">
        <f t="shared" si="2"/>
        <v>0.30662499999999998</v>
      </c>
      <c r="X14" s="99"/>
      <c r="Y14" s="96">
        <f t="shared" si="3"/>
        <v>0.82509693964044206</v>
      </c>
      <c r="Z14" s="96">
        <f t="shared" si="4"/>
        <v>0.37162299999999998</v>
      </c>
      <c r="AA14" s="97">
        <f t="shared" si="6"/>
        <v>25135.08</v>
      </c>
      <c r="AC14" s="135">
        <f t="shared" si="5"/>
        <v>0.17296820158693882</v>
      </c>
    </row>
    <row r="15" spans="1:29" s="1" customFormat="1" ht="20.25" hidden="1" customHeight="1" x14ac:dyDescent="0.25">
      <c r="A15" s="93" t="s">
        <v>18</v>
      </c>
      <c r="B15" s="33">
        <v>2015100517</v>
      </c>
      <c r="C15" s="19" t="s">
        <v>89</v>
      </c>
      <c r="D15" s="25" t="s">
        <v>41</v>
      </c>
      <c r="E15" s="25" t="s">
        <v>19</v>
      </c>
      <c r="F15" s="72">
        <v>48602</v>
      </c>
      <c r="G15" s="18" t="s">
        <v>20</v>
      </c>
      <c r="H15" s="36">
        <v>41494</v>
      </c>
      <c r="I15" s="8">
        <v>24136.560000000001</v>
      </c>
      <c r="J15" s="9">
        <v>0.09</v>
      </c>
      <c r="K15" s="8">
        <v>350</v>
      </c>
      <c r="L15" s="8">
        <v>105</v>
      </c>
      <c r="M15" s="66">
        <f t="shared" si="0"/>
        <v>97.453988087457603</v>
      </c>
      <c r="N15" s="6">
        <v>42437</v>
      </c>
      <c r="O15" s="6">
        <v>42461</v>
      </c>
      <c r="P15" s="7">
        <v>25000</v>
      </c>
      <c r="Q15" s="7"/>
      <c r="R15" s="74">
        <f t="shared" si="1"/>
        <v>0.96546240000000005</v>
      </c>
      <c r="S15" s="16">
        <v>19915</v>
      </c>
      <c r="T15" s="16">
        <v>20515</v>
      </c>
      <c r="U15" s="16">
        <v>21240</v>
      </c>
      <c r="V15" s="69" t="s">
        <v>109</v>
      </c>
      <c r="W15" s="99">
        <f t="shared" si="2"/>
        <v>0.79659999999999997</v>
      </c>
      <c r="X15" s="99"/>
      <c r="Y15" s="96">
        <f t="shared" si="3"/>
        <v>0.82509686550196049</v>
      </c>
      <c r="Z15" s="96">
        <f t="shared" si="4"/>
        <v>0.96546240000000005</v>
      </c>
      <c r="AA15" s="97">
        <f t="shared" si="6"/>
        <v>863.43999999999869</v>
      </c>
      <c r="AC15" s="135">
        <f t="shared" si="5"/>
        <v>0.1459945000995739</v>
      </c>
    </row>
    <row r="16" spans="1:29" s="1" customFormat="1" ht="20.25" hidden="1" customHeight="1" x14ac:dyDescent="0.25">
      <c r="A16" s="93" t="s">
        <v>18</v>
      </c>
      <c r="B16" s="33">
        <v>2015100518</v>
      </c>
      <c r="C16" s="19" t="s">
        <v>90</v>
      </c>
      <c r="D16" s="25" t="s">
        <v>91</v>
      </c>
      <c r="E16" s="25" t="s">
        <v>21</v>
      </c>
      <c r="F16" s="72">
        <v>44485</v>
      </c>
      <c r="G16" s="18" t="s">
        <v>20</v>
      </c>
      <c r="H16" s="36">
        <v>41501</v>
      </c>
      <c r="I16" s="8">
        <v>27855.39</v>
      </c>
      <c r="J16" s="9">
        <v>0.09</v>
      </c>
      <c r="K16" s="8">
        <v>325</v>
      </c>
      <c r="L16" s="8">
        <v>56</v>
      </c>
      <c r="M16" s="66">
        <f t="shared" si="0"/>
        <v>137.78160031535361</v>
      </c>
      <c r="N16" s="6">
        <v>42440</v>
      </c>
      <c r="O16" s="6">
        <v>42461</v>
      </c>
      <c r="P16" s="7">
        <v>28500</v>
      </c>
      <c r="Q16" s="7"/>
      <c r="R16" s="74">
        <f t="shared" si="1"/>
        <v>0.97738210526315783</v>
      </c>
      <c r="S16" s="16">
        <v>22980</v>
      </c>
      <c r="T16" s="16">
        <v>23675</v>
      </c>
      <c r="U16" s="16">
        <v>24515</v>
      </c>
      <c r="V16" s="69" t="s">
        <v>109</v>
      </c>
      <c r="W16" s="99">
        <f t="shared" si="2"/>
        <v>0.80631578947368421</v>
      </c>
      <c r="X16" s="99"/>
      <c r="Y16" s="96">
        <f t="shared" si="3"/>
        <v>0.82497498688763649</v>
      </c>
      <c r="Z16" s="96">
        <f t="shared" si="4"/>
        <v>0.97738210526315783</v>
      </c>
      <c r="AA16" s="97">
        <f t="shared" si="6"/>
        <v>644.61000000000058</v>
      </c>
      <c r="AC16" s="135">
        <f t="shared" si="5"/>
        <v>0.1322109954621446</v>
      </c>
    </row>
    <row r="17" spans="1:29" s="1" customFormat="1" ht="20.25" hidden="1" customHeight="1" x14ac:dyDescent="0.25">
      <c r="A17" s="93" t="s">
        <v>18</v>
      </c>
      <c r="B17" s="33">
        <v>2015100520</v>
      </c>
      <c r="C17" s="23" t="s">
        <v>92</v>
      </c>
      <c r="D17" s="20" t="s">
        <v>93</v>
      </c>
      <c r="E17" s="20" t="s">
        <v>35</v>
      </c>
      <c r="F17" s="48">
        <v>19145</v>
      </c>
      <c r="G17" s="18" t="s">
        <v>20</v>
      </c>
      <c r="H17" s="36">
        <v>41863</v>
      </c>
      <c r="I17" s="8">
        <v>32167.33</v>
      </c>
      <c r="J17" s="9">
        <v>0.09</v>
      </c>
      <c r="K17" s="8">
        <v>375</v>
      </c>
      <c r="L17" s="8">
        <v>70</v>
      </c>
      <c r="M17" s="66">
        <f t="shared" si="0"/>
        <v>137.98029840730399</v>
      </c>
      <c r="N17" s="6">
        <v>42450</v>
      </c>
      <c r="O17" s="6">
        <v>42461</v>
      </c>
      <c r="P17" s="7">
        <v>47000</v>
      </c>
      <c r="Q17" s="7"/>
      <c r="R17" s="74">
        <f t="shared" si="1"/>
        <v>0.68441127659574474</v>
      </c>
      <c r="S17" s="16">
        <v>26540</v>
      </c>
      <c r="T17" s="16">
        <v>27340</v>
      </c>
      <c r="U17" s="16">
        <v>28300</v>
      </c>
      <c r="V17" s="69" t="s">
        <v>109</v>
      </c>
      <c r="W17" s="99">
        <f t="shared" si="2"/>
        <v>0.56468085106382981</v>
      </c>
      <c r="X17" s="99"/>
      <c r="Y17" s="96">
        <f t="shared" si="3"/>
        <v>0.8250607060020213</v>
      </c>
      <c r="Z17" s="96">
        <f t="shared" si="4"/>
        <v>0.68441127659574474</v>
      </c>
      <c r="AA17" s="97">
        <f t="shared" si="6"/>
        <v>14832.669999999998</v>
      </c>
      <c r="AC17" s="135">
        <f t="shared" si="5"/>
        <v>0.13213940447295297</v>
      </c>
    </row>
    <row r="18" spans="1:29" s="1" customFormat="1" ht="20.25" hidden="1" customHeight="1" x14ac:dyDescent="0.25">
      <c r="A18" s="93" t="s">
        <v>18</v>
      </c>
      <c r="B18" s="18">
        <v>39776</v>
      </c>
      <c r="C18" s="18" t="s">
        <v>96</v>
      </c>
      <c r="D18" s="18" t="s">
        <v>34</v>
      </c>
      <c r="E18" s="18" t="s">
        <v>28</v>
      </c>
      <c r="F18" s="18">
        <v>30314</v>
      </c>
      <c r="G18" s="18" t="s">
        <v>20</v>
      </c>
      <c r="H18" s="18">
        <v>40652</v>
      </c>
      <c r="I18" s="8">
        <v>44780.41</v>
      </c>
      <c r="J18" s="9">
        <v>9.9900000000000003E-2</v>
      </c>
      <c r="K18" s="8">
        <v>400</v>
      </c>
      <c r="L18" s="8">
        <v>155.66999999999999</v>
      </c>
      <c r="M18" s="66">
        <f t="shared" si="0"/>
        <v>324.24120048257197</v>
      </c>
      <c r="N18" s="6">
        <v>42438</v>
      </c>
      <c r="O18" s="6">
        <v>42415</v>
      </c>
      <c r="P18" s="7">
        <v>38000</v>
      </c>
      <c r="Q18" s="7"/>
      <c r="R18" s="74">
        <f t="shared" si="1"/>
        <v>1.1784318421052633</v>
      </c>
      <c r="S18" s="16">
        <f t="shared" si="7"/>
        <v>31350</v>
      </c>
      <c r="T18" s="16">
        <f t="shared" si="8"/>
        <v>32300</v>
      </c>
      <c r="U18" s="16">
        <f t="shared" si="9"/>
        <v>33440</v>
      </c>
      <c r="V18" s="69" t="s">
        <v>109</v>
      </c>
      <c r="W18" s="99">
        <f t="shared" si="2"/>
        <v>0.82499999999999996</v>
      </c>
      <c r="X18" s="99"/>
      <c r="Y18" s="96">
        <f t="shared" si="3"/>
        <v>0.7000829157214058</v>
      </c>
      <c r="Z18" s="96">
        <f t="shared" si="4"/>
        <v>1.1784318421052633</v>
      </c>
      <c r="AA18" s="97">
        <f t="shared" si="6"/>
        <v>-6780.4100000000035</v>
      </c>
      <c r="AC18" s="135">
        <f t="shared" si="5"/>
        <v>0.15041275295129</v>
      </c>
    </row>
    <row r="19" spans="1:29" s="1" customFormat="1" ht="20.25" hidden="1" customHeight="1" x14ac:dyDescent="0.25">
      <c r="A19" s="93" t="s">
        <v>18</v>
      </c>
      <c r="B19" s="18">
        <v>39791</v>
      </c>
      <c r="C19" s="18" t="s">
        <v>45</v>
      </c>
      <c r="D19" s="18" t="s">
        <v>24</v>
      </c>
      <c r="E19" s="18" t="s">
        <v>25</v>
      </c>
      <c r="F19" s="18">
        <v>35212</v>
      </c>
      <c r="G19" s="18" t="s">
        <v>20</v>
      </c>
      <c r="H19" s="18">
        <v>41764</v>
      </c>
      <c r="I19" s="8">
        <v>20553.61</v>
      </c>
      <c r="J19" s="9">
        <v>0.09</v>
      </c>
      <c r="K19" s="8">
        <v>217.56</v>
      </c>
      <c r="L19" s="8">
        <v>59.51</v>
      </c>
      <c r="M19" s="66">
        <f t="shared" si="0"/>
        <v>165.0004513558695</v>
      </c>
      <c r="N19" s="6">
        <v>42450</v>
      </c>
      <c r="O19" s="6">
        <v>42430</v>
      </c>
      <c r="P19" s="7">
        <v>30900</v>
      </c>
      <c r="Q19" s="7"/>
      <c r="R19" s="74">
        <f t="shared" si="1"/>
        <v>0.66516537216828486</v>
      </c>
      <c r="S19" s="16">
        <v>16960</v>
      </c>
      <c r="T19" s="16">
        <v>17470</v>
      </c>
      <c r="U19" s="16">
        <v>18090</v>
      </c>
      <c r="V19" s="69" t="s">
        <v>109</v>
      </c>
      <c r="W19" s="99">
        <f t="shared" si="2"/>
        <v>0.54886731391585764</v>
      </c>
      <c r="X19" s="99"/>
      <c r="Y19" s="96">
        <f t="shared" si="3"/>
        <v>0.82515918128250942</v>
      </c>
      <c r="Z19" s="96">
        <f t="shared" si="4"/>
        <v>0.66516537216828486</v>
      </c>
      <c r="AA19" s="97">
        <f t="shared" si="6"/>
        <v>10346.39</v>
      </c>
      <c r="AC19" s="135">
        <f t="shared" si="5"/>
        <v>0.12674054101891663</v>
      </c>
    </row>
    <row r="20" spans="1:29" s="1" customFormat="1" ht="20.25" hidden="1" customHeight="1" x14ac:dyDescent="0.25">
      <c r="A20" s="93" t="s">
        <v>18</v>
      </c>
      <c r="B20" s="18">
        <v>39911</v>
      </c>
      <c r="C20" s="18" t="s">
        <v>46</v>
      </c>
      <c r="D20" s="18" t="s">
        <v>47</v>
      </c>
      <c r="E20" s="18" t="s">
        <v>28</v>
      </c>
      <c r="F20" s="18">
        <v>30125</v>
      </c>
      <c r="G20" s="18" t="s">
        <v>20</v>
      </c>
      <c r="H20" s="18">
        <v>41026</v>
      </c>
      <c r="I20" s="8">
        <v>44463.92</v>
      </c>
      <c r="J20" s="9">
        <v>9.9900000000000003E-2</v>
      </c>
      <c r="K20" s="8">
        <v>399</v>
      </c>
      <c r="L20" s="8">
        <v>49.54</v>
      </c>
      <c r="M20" s="66">
        <f t="shared" si="0"/>
        <v>316.90006136791038</v>
      </c>
      <c r="N20" s="6">
        <v>42458</v>
      </c>
      <c r="O20" s="6">
        <v>42454</v>
      </c>
      <c r="P20" s="7">
        <v>54000</v>
      </c>
      <c r="Q20" s="7"/>
      <c r="R20" s="74">
        <f t="shared" si="1"/>
        <v>0.82340592592592587</v>
      </c>
      <c r="S20" s="16">
        <v>36685</v>
      </c>
      <c r="T20" s="16">
        <v>37795</v>
      </c>
      <c r="U20" s="16">
        <v>39130</v>
      </c>
      <c r="V20" s="69" t="s">
        <v>109</v>
      </c>
      <c r="W20" s="99">
        <f t="shared" si="2"/>
        <v>0.67935185185185187</v>
      </c>
      <c r="X20" s="99"/>
      <c r="Y20" s="96">
        <f t="shared" si="3"/>
        <v>0.8250509626681588</v>
      </c>
      <c r="Z20" s="96">
        <f t="shared" si="4"/>
        <v>0.82340592592592599</v>
      </c>
      <c r="AA20" s="97">
        <f t="shared" si="6"/>
        <v>9536.0800000000017</v>
      </c>
      <c r="AC20" s="135">
        <f t="shared" si="5"/>
        <v>0.12571552337766392</v>
      </c>
    </row>
    <row r="21" spans="1:29" s="1" customFormat="1" ht="20.25" hidden="1" customHeight="1" x14ac:dyDescent="0.25">
      <c r="A21" s="93" t="s">
        <v>18</v>
      </c>
      <c r="B21" s="18">
        <v>39764</v>
      </c>
      <c r="C21" s="22" t="s">
        <v>98</v>
      </c>
      <c r="D21" s="22" t="s">
        <v>37</v>
      </c>
      <c r="E21" s="22" t="s">
        <v>26</v>
      </c>
      <c r="F21" s="22">
        <v>39212</v>
      </c>
      <c r="G21" s="18" t="s">
        <v>20</v>
      </c>
      <c r="H21" s="18">
        <v>42053</v>
      </c>
      <c r="I21" s="8">
        <v>21870.55</v>
      </c>
      <c r="J21" s="9">
        <v>0.09</v>
      </c>
      <c r="K21" s="8">
        <v>222.48</v>
      </c>
      <c r="L21" s="8">
        <v>69.92</v>
      </c>
      <c r="M21" s="66">
        <f t="shared" si="0"/>
        <v>178.88756659537989</v>
      </c>
      <c r="N21" s="6">
        <v>42124</v>
      </c>
      <c r="O21" s="6">
        <v>42125</v>
      </c>
      <c r="P21" s="7">
        <v>13000</v>
      </c>
      <c r="Q21" s="7"/>
      <c r="R21" s="74">
        <f t="shared" si="1"/>
        <v>1.68235</v>
      </c>
      <c r="S21" s="16">
        <f t="shared" si="7"/>
        <v>10725</v>
      </c>
      <c r="T21" s="16">
        <f t="shared" si="8"/>
        <v>11050</v>
      </c>
      <c r="U21" s="16">
        <f t="shared" si="9"/>
        <v>11440</v>
      </c>
      <c r="V21" s="69" t="s">
        <v>109</v>
      </c>
      <c r="W21" s="99">
        <f t="shared" si="2"/>
        <v>0.82499999999999996</v>
      </c>
      <c r="X21" s="99"/>
      <c r="Y21" s="96">
        <f t="shared" si="3"/>
        <v>0.49038547270187538</v>
      </c>
      <c r="Z21" s="96">
        <f t="shared" si="4"/>
        <v>1.6823499999999998</v>
      </c>
      <c r="AA21" s="97">
        <f t="shared" si="6"/>
        <v>-8870.5499999999993</v>
      </c>
      <c r="AC21" s="135">
        <f t="shared" si="5"/>
        <v>0.24192377930351366</v>
      </c>
    </row>
    <row r="22" spans="1:29" s="1" customFormat="1" ht="20.25" hidden="1" customHeight="1" x14ac:dyDescent="0.25">
      <c r="A22" s="93" t="s">
        <v>18</v>
      </c>
      <c r="B22" s="18">
        <v>39783</v>
      </c>
      <c r="C22" s="22" t="s">
        <v>99</v>
      </c>
      <c r="D22" s="22" t="s">
        <v>100</v>
      </c>
      <c r="E22" s="22" t="s">
        <v>22</v>
      </c>
      <c r="F22" s="22">
        <v>46614</v>
      </c>
      <c r="G22" s="18" t="s">
        <v>20</v>
      </c>
      <c r="H22" s="18">
        <v>40485</v>
      </c>
      <c r="I22" s="8">
        <v>43055.63</v>
      </c>
      <c r="J22" s="9">
        <v>9.9900000000000003E-2</v>
      </c>
      <c r="K22" s="8">
        <v>450</v>
      </c>
      <c r="L22" s="8">
        <v>236.16</v>
      </c>
      <c r="M22" s="66">
        <f t="shared" si="0"/>
        <v>192.0541816652165</v>
      </c>
      <c r="N22" s="6">
        <v>42452</v>
      </c>
      <c r="O22" s="6">
        <v>42475</v>
      </c>
      <c r="P22" s="7">
        <v>50000</v>
      </c>
      <c r="Q22" s="7"/>
      <c r="R22" s="74">
        <f t="shared" si="1"/>
        <v>0.86111259999999989</v>
      </c>
      <c r="S22" s="16">
        <v>35520</v>
      </c>
      <c r="T22" s="16">
        <v>36600</v>
      </c>
      <c r="U22" s="16">
        <v>37890</v>
      </c>
      <c r="V22" s="69" t="s">
        <v>109</v>
      </c>
      <c r="W22" s="99">
        <f t="shared" si="2"/>
        <v>0.71040000000000003</v>
      </c>
      <c r="X22" s="99"/>
      <c r="Y22" s="96">
        <f t="shared" si="3"/>
        <v>0.82497921874560898</v>
      </c>
      <c r="Z22" s="96">
        <f t="shared" si="4"/>
        <v>0.86111259999999989</v>
      </c>
      <c r="AA22" s="97">
        <f t="shared" si="6"/>
        <v>6944.3700000000026</v>
      </c>
      <c r="AC22" s="135">
        <f t="shared" si="5"/>
        <v>0.13401344258816861</v>
      </c>
    </row>
    <row r="23" spans="1:29" s="80" customFormat="1" ht="20.25" hidden="1" customHeight="1" x14ac:dyDescent="0.25">
      <c r="A23" s="93" t="s">
        <v>18</v>
      </c>
      <c r="B23" s="24">
        <v>2016021215</v>
      </c>
      <c r="C23" s="24" t="s">
        <v>163</v>
      </c>
      <c r="D23" s="24" t="s">
        <v>164</v>
      </c>
      <c r="E23" s="24" t="s">
        <v>28</v>
      </c>
      <c r="F23" s="24">
        <v>30248</v>
      </c>
      <c r="G23" s="24" t="s">
        <v>20</v>
      </c>
      <c r="H23" s="45">
        <v>38394</v>
      </c>
      <c r="I23" s="37">
        <v>100659.08</v>
      </c>
      <c r="J23" s="38">
        <v>5.5E-2</v>
      </c>
      <c r="K23" s="37">
        <v>709.04</v>
      </c>
      <c r="L23" s="37">
        <v>127.65</v>
      </c>
      <c r="M23" s="77">
        <f t="shared" si="0"/>
        <v>229.99833237073182</v>
      </c>
      <c r="N23" s="40" t="s">
        <v>154</v>
      </c>
      <c r="O23" s="40">
        <v>42401</v>
      </c>
      <c r="P23" s="37">
        <v>122000</v>
      </c>
      <c r="Q23" s="37"/>
      <c r="R23" s="78">
        <f t="shared" si="1"/>
        <v>0.82507442622950822</v>
      </c>
      <c r="S23" s="41">
        <v>67865</v>
      </c>
      <c r="T23" s="41">
        <v>68980</v>
      </c>
      <c r="U23" s="41">
        <v>70100</v>
      </c>
      <c r="V23" s="79" t="s">
        <v>109</v>
      </c>
      <c r="W23" s="99">
        <f t="shared" si="2"/>
        <v>0.5562704918032787</v>
      </c>
      <c r="X23" s="99"/>
      <c r="Y23" s="96">
        <f t="shared" si="3"/>
        <v>0.67420644019396958</v>
      </c>
      <c r="Z23" s="96">
        <f t="shared" si="4"/>
        <v>0.82507442622950822</v>
      </c>
      <c r="AA23" s="97">
        <f t="shared" si="6"/>
        <v>21340.92</v>
      </c>
      <c r="AC23" s="135">
        <f t="shared" si="5"/>
        <v>0.11000147163690507</v>
      </c>
    </row>
    <row r="24" spans="1:29" s="80" customFormat="1" ht="20.25" hidden="1" customHeight="1" x14ac:dyDescent="0.25">
      <c r="A24" s="93" t="s">
        <v>18</v>
      </c>
      <c r="B24" s="24">
        <v>2016021218</v>
      </c>
      <c r="C24" s="24" t="s">
        <v>165</v>
      </c>
      <c r="D24" s="24" t="s">
        <v>166</v>
      </c>
      <c r="E24" s="24" t="s">
        <v>35</v>
      </c>
      <c r="F24" s="24">
        <v>15473</v>
      </c>
      <c r="G24" s="24" t="s">
        <v>20</v>
      </c>
      <c r="H24" s="45">
        <v>39550</v>
      </c>
      <c r="I24" s="37">
        <v>51673.91</v>
      </c>
      <c r="J24" s="38">
        <v>3.875E-2</v>
      </c>
      <c r="K24" s="37">
        <v>218.53</v>
      </c>
      <c r="L24" s="37">
        <v>177.88</v>
      </c>
      <c r="M24" s="77">
        <f t="shared" si="0"/>
        <v>447.31172602630465</v>
      </c>
      <c r="N24" s="40">
        <v>42445</v>
      </c>
      <c r="O24" s="40">
        <v>42461</v>
      </c>
      <c r="P24" s="37">
        <v>50000</v>
      </c>
      <c r="Q24" s="37"/>
      <c r="R24" s="78">
        <f t="shared" si="1"/>
        <v>1.0334782</v>
      </c>
      <c r="S24" s="41">
        <v>25580</v>
      </c>
      <c r="T24" s="41">
        <v>26250</v>
      </c>
      <c r="U24" s="41">
        <v>27300</v>
      </c>
      <c r="V24" s="79" t="s">
        <v>109</v>
      </c>
      <c r="W24" s="99">
        <f t="shared" si="2"/>
        <v>0.51160000000000005</v>
      </c>
      <c r="X24" s="99"/>
      <c r="Y24" s="96">
        <f t="shared" si="3"/>
        <v>0.49502737454936152</v>
      </c>
      <c r="Z24" s="96">
        <f t="shared" si="4"/>
        <v>1.0334782000000002</v>
      </c>
      <c r="AA24" s="97">
        <f t="shared" si="6"/>
        <v>-1673.9100000000035</v>
      </c>
      <c r="AC24" s="135">
        <f t="shared" si="5"/>
        <v>0.10001331577811606</v>
      </c>
    </row>
    <row r="25" spans="1:29" s="80" customFormat="1" ht="20.25" hidden="1" customHeight="1" x14ac:dyDescent="0.25">
      <c r="A25" s="93" t="s">
        <v>18</v>
      </c>
      <c r="B25" s="24">
        <v>2016021209</v>
      </c>
      <c r="C25" s="24" t="s">
        <v>167</v>
      </c>
      <c r="D25" s="24" t="s">
        <v>168</v>
      </c>
      <c r="E25" s="24" t="s">
        <v>25</v>
      </c>
      <c r="F25" s="24">
        <v>35903</v>
      </c>
      <c r="G25" s="24" t="s">
        <v>20</v>
      </c>
      <c r="H25" s="45">
        <v>36860</v>
      </c>
      <c r="I25" s="37">
        <v>75387.75</v>
      </c>
      <c r="J25" s="38">
        <v>9.7500000000000003E-2</v>
      </c>
      <c r="K25" s="37">
        <v>801.26</v>
      </c>
      <c r="L25" s="37">
        <v>172.64</v>
      </c>
      <c r="M25" s="77">
        <f t="shared" si="0"/>
        <v>178.67198487809802</v>
      </c>
      <c r="N25" s="40" t="s">
        <v>154</v>
      </c>
      <c r="O25" s="40">
        <v>42430</v>
      </c>
      <c r="P25" s="37">
        <v>90000</v>
      </c>
      <c r="Q25" s="37"/>
      <c r="R25" s="78">
        <f t="shared" si="1"/>
        <v>0.83764166666666662</v>
      </c>
      <c r="S25" s="41">
        <v>62195</v>
      </c>
      <c r="T25" s="41">
        <v>64080</v>
      </c>
      <c r="U25" s="41">
        <v>66340</v>
      </c>
      <c r="V25" s="79" t="s">
        <v>109</v>
      </c>
      <c r="W25" s="99">
        <f t="shared" si="2"/>
        <v>0.69105555555555553</v>
      </c>
      <c r="X25" s="99"/>
      <c r="Y25" s="96">
        <f t="shared" si="3"/>
        <v>0.82500140938017119</v>
      </c>
      <c r="Z25" s="96">
        <f t="shared" si="4"/>
        <v>0.83764166666666662</v>
      </c>
      <c r="AA25" s="97">
        <f t="shared" si="6"/>
        <v>14612.25</v>
      </c>
      <c r="AC25" s="135">
        <f t="shared" si="5"/>
        <v>0.13303461393563171</v>
      </c>
    </row>
    <row r="26" spans="1:29" s="80" customFormat="1" ht="20.25" hidden="1" customHeight="1" x14ac:dyDescent="0.25">
      <c r="A26" s="93" t="s">
        <v>18</v>
      </c>
      <c r="B26" s="24">
        <v>2016021913</v>
      </c>
      <c r="C26" s="24" t="s">
        <v>169</v>
      </c>
      <c r="D26" s="24" t="s">
        <v>170</v>
      </c>
      <c r="E26" s="24" t="s">
        <v>19</v>
      </c>
      <c r="F26" s="24">
        <v>48137</v>
      </c>
      <c r="G26" s="24" t="s">
        <v>20</v>
      </c>
      <c r="H26" s="45">
        <v>38821</v>
      </c>
      <c r="I26" s="37">
        <v>97185.24</v>
      </c>
      <c r="J26" s="38">
        <v>7.0000000000000007E-2</v>
      </c>
      <c r="K26" s="37">
        <v>689.43</v>
      </c>
      <c r="L26" s="37">
        <v>310</v>
      </c>
      <c r="M26" s="77">
        <f t="shared" si="0"/>
        <v>297.02686872351489</v>
      </c>
      <c r="N26" s="40">
        <v>42440</v>
      </c>
      <c r="O26" s="40">
        <v>42430</v>
      </c>
      <c r="P26" s="37">
        <v>95000</v>
      </c>
      <c r="Q26" s="37"/>
      <c r="R26" s="78">
        <f t="shared" si="1"/>
        <v>1.0230025263157896</v>
      </c>
      <c r="S26" s="41">
        <f t="shared" si="7"/>
        <v>78375</v>
      </c>
      <c r="T26" s="41">
        <f t="shared" si="8"/>
        <v>80750</v>
      </c>
      <c r="U26" s="41">
        <f t="shared" si="9"/>
        <v>83600</v>
      </c>
      <c r="V26" s="79" t="s">
        <v>109</v>
      </c>
      <c r="W26" s="99">
        <f t="shared" si="2"/>
        <v>0.82499999999999996</v>
      </c>
      <c r="X26" s="99"/>
      <c r="Y26" s="96">
        <f t="shared" si="3"/>
        <v>0.80644962136225617</v>
      </c>
      <c r="Z26" s="96">
        <f t="shared" si="4"/>
        <v>1.0230025263157896</v>
      </c>
      <c r="AA26" s="97">
        <f t="shared" si="6"/>
        <v>-2185.2400000000052</v>
      </c>
      <c r="AC26" s="135">
        <f t="shared" si="5"/>
        <v>9.5548594486676824E-2</v>
      </c>
    </row>
    <row r="27" spans="1:29" s="80" customFormat="1" ht="20.25" hidden="1" customHeight="1" x14ac:dyDescent="0.25">
      <c r="A27" s="93" t="s">
        <v>18</v>
      </c>
      <c r="B27" s="24">
        <v>2016021918</v>
      </c>
      <c r="C27" s="24" t="s">
        <v>171</v>
      </c>
      <c r="D27" s="24" t="s">
        <v>172</v>
      </c>
      <c r="E27" s="24" t="s">
        <v>132</v>
      </c>
      <c r="F27" s="24">
        <v>37406</v>
      </c>
      <c r="G27" s="24" t="s">
        <v>20</v>
      </c>
      <c r="H27" s="45">
        <v>35101</v>
      </c>
      <c r="I27" s="37">
        <v>39823.910000000003</v>
      </c>
      <c r="J27" s="38">
        <v>0.02</v>
      </c>
      <c r="K27" s="37">
        <v>273.05</v>
      </c>
      <c r="L27" s="37">
        <v>78.040000000000006</v>
      </c>
      <c r="M27" s="77">
        <f t="shared" si="0"/>
        <v>167.23838718354096</v>
      </c>
      <c r="N27" s="40">
        <v>42443</v>
      </c>
      <c r="O27" s="40">
        <v>42430</v>
      </c>
      <c r="P27" s="37">
        <v>89900</v>
      </c>
      <c r="Q27" s="37"/>
      <c r="R27" s="78">
        <f t="shared" si="1"/>
        <v>0.4429800889877642</v>
      </c>
      <c r="S27" s="41">
        <v>22135</v>
      </c>
      <c r="T27" s="41">
        <v>22710</v>
      </c>
      <c r="U27" s="41">
        <v>23310</v>
      </c>
      <c r="V27" s="79" t="s">
        <v>109</v>
      </c>
      <c r="W27" s="99">
        <f t="shared" si="2"/>
        <v>0.24621802002224694</v>
      </c>
      <c r="X27" s="99"/>
      <c r="Y27" s="96">
        <f t="shared" si="3"/>
        <v>0.55582186681317824</v>
      </c>
      <c r="Z27" s="96">
        <f t="shared" si="4"/>
        <v>0.44298008898776425</v>
      </c>
      <c r="AA27" s="97">
        <f t="shared" si="6"/>
        <v>50076.09</v>
      </c>
      <c r="AC27" s="135">
        <f t="shared" si="5"/>
        <v>0.11999452092695972</v>
      </c>
    </row>
    <row r="28" spans="1:29" s="80" customFormat="1" ht="20.25" hidden="1" customHeight="1" x14ac:dyDescent="0.25">
      <c r="A28" s="93" t="s">
        <v>18</v>
      </c>
      <c r="B28" s="24">
        <v>2016021922</v>
      </c>
      <c r="C28" s="24" t="s">
        <v>173</v>
      </c>
      <c r="D28" s="24" t="s">
        <v>37</v>
      </c>
      <c r="E28" s="24" t="s">
        <v>132</v>
      </c>
      <c r="F28" s="24">
        <v>38305</v>
      </c>
      <c r="G28" s="24" t="s">
        <v>20</v>
      </c>
      <c r="H28" s="45">
        <v>40435</v>
      </c>
      <c r="I28" s="37">
        <v>60652.32</v>
      </c>
      <c r="J28" s="38">
        <v>4.8000000000000001E-2</v>
      </c>
      <c r="K28" s="37">
        <v>362.39</v>
      </c>
      <c r="L28" s="37">
        <v>61.6</v>
      </c>
      <c r="M28" s="77">
        <f t="shared" si="0"/>
        <v>277.31772137049285</v>
      </c>
      <c r="N28" s="40" t="s">
        <v>154</v>
      </c>
      <c r="O28" s="40">
        <v>42461</v>
      </c>
      <c r="P28" s="37">
        <v>65000</v>
      </c>
      <c r="Q28" s="37"/>
      <c r="R28" s="78">
        <f t="shared" si="1"/>
        <v>0.93311261538461543</v>
      </c>
      <c r="S28" s="41">
        <v>33945</v>
      </c>
      <c r="T28" s="41">
        <v>34540</v>
      </c>
      <c r="U28" s="41">
        <v>35130</v>
      </c>
      <c r="V28" s="79" t="s">
        <v>109</v>
      </c>
      <c r="W28" s="99">
        <f t="shared" si="2"/>
        <v>0.52223076923076928</v>
      </c>
      <c r="X28" s="99"/>
      <c r="Y28" s="96">
        <f t="shared" si="3"/>
        <v>0.55966531865557656</v>
      </c>
      <c r="Z28" s="96">
        <f t="shared" si="4"/>
        <v>0.93311261538461543</v>
      </c>
      <c r="AA28" s="97">
        <f t="shared" si="6"/>
        <v>4347.68</v>
      </c>
      <c r="AC28" s="135">
        <f t="shared" si="5"/>
        <v>0.11999565933266845</v>
      </c>
    </row>
    <row r="29" spans="1:29" s="1" customFormat="1" ht="20.25" hidden="1" customHeight="1" x14ac:dyDescent="0.25">
      <c r="A29" s="93" t="s">
        <v>18</v>
      </c>
      <c r="B29" s="39">
        <v>40549</v>
      </c>
      <c r="C29" s="39" t="s">
        <v>107</v>
      </c>
      <c r="D29" s="39" t="s">
        <v>108</v>
      </c>
      <c r="E29" s="39" t="s">
        <v>21</v>
      </c>
      <c r="F29" s="42">
        <v>45207</v>
      </c>
      <c r="G29" s="39" t="s">
        <v>20</v>
      </c>
      <c r="H29" s="43">
        <v>41712</v>
      </c>
      <c r="I29" s="37">
        <v>32689.919999999998</v>
      </c>
      <c r="J29" s="38">
        <v>0.08</v>
      </c>
      <c r="K29" s="37">
        <v>285.44</v>
      </c>
      <c r="L29" s="37">
        <v>97.79</v>
      </c>
      <c r="M29" s="66">
        <f t="shared" si="0"/>
        <v>216.98973903563044</v>
      </c>
      <c r="N29" s="40">
        <v>42436</v>
      </c>
      <c r="O29" s="40">
        <v>42461</v>
      </c>
      <c r="P29" s="37">
        <v>36500</v>
      </c>
      <c r="Q29" s="37"/>
      <c r="R29" s="74">
        <f t="shared" si="1"/>
        <v>0.89561424657534239</v>
      </c>
      <c r="S29" s="16">
        <v>26970</v>
      </c>
      <c r="T29" s="16">
        <v>27785</v>
      </c>
      <c r="U29" s="16">
        <v>28770</v>
      </c>
      <c r="V29" s="69" t="s">
        <v>109</v>
      </c>
      <c r="W29" s="99">
        <f t="shared" si="2"/>
        <v>0.73890410958904107</v>
      </c>
      <c r="X29" s="99"/>
      <c r="Y29" s="96">
        <f t="shared" si="3"/>
        <v>0.82502496182309415</v>
      </c>
      <c r="Z29" s="96">
        <f t="shared" si="4"/>
        <v>0.89561424657534239</v>
      </c>
      <c r="AA29" s="97">
        <f t="shared" si="6"/>
        <v>3810.0800000000017</v>
      </c>
      <c r="AC29" s="135">
        <f t="shared" si="5"/>
        <v>0.10922217204192188</v>
      </c>
    </row>
    <row r="30" spans="1:29" ht="20.25" hidden="1" customHeight="1" x14ac:dyDescent="0.25">
      <c r="A30" s="93" t="s">
        <v>18</v>
      </c>
      <c r="B30" s="39">
        <v>42073</v>
      </c>
      <c r="C30" s="39" t="s">
        <v>110</v>
      </c>
      <c r="D30" s="39" t="s">
        <v>108</v>
      </c>
      <c r="E30" s="39" t="s">
        <v>21</v>
      </c>
      <c r="F30" s="42">
        <v>45227</v>
      </c>
      <c r="G30" s="39" t="s">
        <v>20</v>
      </c>
      <c r="H30" s="43">
        <v>41892</v>
      </c>
      <c r="I30" s="37">
        <v>40862.639999999999</v>
      </c>
      <c r="J30" s="38">
        <v>0.08</v>
      </c>
      <c r="K30" s="37">
        <v>366.99</v>
      </c>
      <c r="L30" s="37">
        <v>122.19</v>
      </c>
      <c r="M30" s="66">
        <f t="shared" si="0"/>
        <v>204.07257179413429</v>
      </c>
      <c r="N30" s="43">
        <v>42423</v>
      </c>
      <c r="O30" s="43">
        <v>42401</v>
      </c>
      <c r="P30" s="37">
        <v>45000</v>
      </c>
      <c r="Q30" s="37"/>
      <c r="R30" s="74">
        <f t="shared" si="1"/>
        <v>0.90805866666666668</v>
      </c>
      <c r="S30" s="16">
        <v>30645</v>
      </c>
      <c r="T30" s="16">
        <v>31870</v>
      </c>
      <c r="U30" s="16">
        <v>32690</v>
      </c>
      <c r="V30" s="69" t="s">
        <v>109</v>
      </c>
      <c r="W30" s="99">
        <f t="shared" si="2"/>
        <v>0.68100000000000005</v>
      </c>
      <c r="X30" s="99"/>
      <c r="Y30" s="96">
        <f t="shared" si="3"/>
        <v>0.74995154498094108</v>
      </c>
      <c r="Z30" s="96">
        <f t="shared" si="4"/>
        <v>0.90805866666666668</v>
      </c>
      <c r="AA30" s="97">
        <f t="shared" si="6"/>
        <v>4137.3600000000006</v>
      </c>
      <c r="AC30" s="135">
        <f t="shared" si="5"/>
        <v>0.12691684673107287</v>
      </c>
    </row>
    <row r="31" spans="1:29" ht="20.25" hidden="1" customHeight="1" x14ac:dyDescent="0.25">
      <c r="A31" s="93" t="s">
        <v>18</v>
      </c>
      <c r="B31" s="24">
        <v>2015090836</v>
      </c>
      <c r="C31" s="44" t="s">
        <v>111</v>
      </c>
      <c r="D31" s="44" t="s">
        <v>112</v>
      </c>
      <c r="E31" s="44" t="s">
        <v>113</v>
      </c>
      <c r="F31" s="44">
        <v>14613</v>
      </c>
      <c r="G31" s="24" t="s">
        <v>20</v>
      </c>
      <c r="H31" s="45">
        <v>38292</v>
      </c>
      <c r="I31" s="46">
        <v>32578.2</v>
      </c>
      <c r="J31" s="47">
        <v>0.09</v>
      </c>
      <c r="K31" s="46">
        <v>300.72000000000003</v>
      </c>
      <c r="L31" s="46">
        <v>0</v>
      </c>
      <c r="M31" s="66">
        <f t="shared" si="0"/>
        <v>224.03636407077079</v>
      </c>
      <c r="N31" s="45">
        <v>42409</v>
      </c>
      <c r="O31" s="45">
        <v>42461</v>
      </c>
      <c r="P31" s="46">
        <v>35000</v>
      </c>
      <c r="Q31" s="46"/>
      <c r="R31" s="74">
        <f t="shared" si="1"/>
        <v>0.93080571428571435</v>
      </c>
      <c r="S31" s="16">
        <v>26875</v>
      </c>
      <c r="T31" s="16">
        <v>27690</v>
      </c>
      <c r="U31" s="16">
        <v>28670</v>
      </c>
      <c r="V31" s="69" t="s">
        <v>109</v>
      </c>
      <c r="W31" s="99">
        <f t="shared" si="2"/>
        <v>0.7678571428571429</v>
      </c>
      <c r="X31" s="99"/>
      <c r="Y31" s="96">
        <f t="shared" si="3"/>
        <v>0.82493814882344629</v>
      </c>
      <c r="Z31" s="96">
        <f t="shared" si="4"/>
        <v>0.93080571428571446</v>
      </c>
      <c r="AA31" s="97">
        <f t="shared" si="6"/>
        <v>2421.7999999999993</v>
      </c>
      <c r="AC31" s="135">
        <f t="shared" si="5"/>
        <v>0.11976180052784405</v>
      </c>
    </row>
    <row r="32" spans="1:29" ht="20.25" hidden="1" customHeight="1" x14ac:dyDescent="0.25">
      <c r="A32" s="93" t="s">
        <v>18</v>
      </c>
      <c r="B32" s="24">
        <v>2015110906</v>
      </c>
      <c r="C32" s="20" t="s">
        <v>114</v>
      </c>
      <c r="D32" s="20" t="s">
        <v>115</v>
      </c>
      <c r="E32" s="20" t="s">
        <v>22</v>
      </c>
      <c r="F32" s="48">
        <v>47360</v>
      </c>
      <c r="G32" s="39" t="s">
        <v>20</v>
      </c>
      <c r="H32" s="43">
        <v>39714</v>
      </c>
      <c r="I32" s="37">
        <v>21065.57</v>
      </c>
      <c r="J32" s="38">
        <v>0.09</v>
      </c>
      <c r="K32" s="37">
        <v>275</v>
      </c>
      <c r="L32" s="37">
        <v>92</v>
      </c>
      <c r="M32" s="66">
        <f t="shared" si="0"/>
        <v>114.36364683972401</v>
      </c>
      <c r="N32" s="40">
        <v>42437</v>
      </c>
      <c r="O32" s="40">
        <v>42401</v>
      </c>
      <c r="P32" s="37">
        <v>50000</v>
      </c>
      <c r="Q32" s="37"/>
      <c r="R32" s="74">
        <f t="shared" si="1"/>
        <v>0.4213114</v>
      </c>
      <c r="S32" s="16">
        <v>15800</v>
      </c>
      <c r="T32" s="16">
        <v>16430</v>
      </c>
      <c r="U32" s="16">
        <v>16850</v>
      </c>
      <c r="V32" s="69" t="s">
        <v>109</v>
      </c>
      <c r="W32" s="99">
        <f t="shared" si="2"/>
        <v>0.316</v>
      </c>
      <c r="X32" s="99"/>
      <c r="Y32" s="96">
        <f t="shared" si="3"/>
        <v>0.75003904475407024</v>
      </c>
      <c r="Z32" s="96">
        <f t="shared" si="4"/>
        <v>0.4213114</v>
      </c>
      <c r="AA32" s="97">
        <f t="shared" si="6"/>
        <v>28934.43</v>
      </c>
      <c r="AC32" s="135">
        <f t="shared" si="5"/>
        <v>0.16508491081283452</v>
      </c>
    </row>
    <row r="33" spans="1:29" ht="20.25" hidden="1" customHeight="1" x14ac:dyDescent="0.25">
      <c r="A33" s="93" t="s">
        <v>18</v>
      </c>
      <c r="B33" s="24">
        <v>2015110922</v>
      </c>
      <c r="C33" s="20" t="s">
        <v>116</v>
      </c>
      <c r="D33" s="20" t="s">
        <v>117</v>
      </c>
      <c r="E33" s="20" t="s">
        <v>19</v>
      </c>
      <c r="F33" s="48">
        <v>49436</v>
      </c>
      <c r="G33" s="39" t="s">
        <v>20</v>
      </c>
      <c r="H33" s="43">
        <v>41719</v>
      </c>
      <c r="I33" s="37">
        <v>33360.269999999997</v>
      </c>
      <c r="J33" s="38">
        <v>8.5000000000000006E-2</v>
      </c>
      <c r="K33" s="37">
        <v>483.54</v>
      </c>
      <c r="L33" s="37">
        <v>0</v>
      </c>
      <c r="M33" s="66">
        <f t="shared" si="0"/>
        <v>95.03366747342308</v>
      </c>
      <c r="N33" s="40">
        <v>42410</v>
      </c>
      <c r="O33" s="40">
        <v>42461</v>
      </c>
      <c r="P33" s="37">
        <v>69000</v>
      </c>
      <c r="Q33" s="37"/>
      <c r="R33" s="74">
        <f t="shared" si="1"/>
        <v>0.48348217391304343</v>
      </c>
      <c r="S33" s="16">
        <v>27500</v>
      </c>
      <c r="T33" s="16">
        <v>28350</v>
      </c>
      <c r="U33" s="16">
        <v>29355</v>
      </c>
      <c r="V33" s="69" t="s">
        <v>109</v>
      </c>
      <c r="W33" s="99">
        <f t="shared" si="2"/>
        <v>0.39855072463768115</v>
      </c>
      <c r="X33" s="99"/>
      <c r="Y33" s="96">
        <f t="shared" si="3"/>
        <v>0.82433385581111907</v>
      </c>
      <c r="Z33" s="96">
        <f t="shared" si="4"/>
        <v>0.48348217391304343</v>
      </c>
      <c r="AA33" s="97">
        <f t="shared" si="6"/>
        <v>35639.730000000003</v>
      </c>
      <c r="AC33" s="135">
        <f t="shared" si="5"/>
        <v>0.14203069215728323</v>
      </c>
    </row>
    <row r="34" spans="1:29" ht="20.25" hidden="1" customHeight="1" x14ac:dyDescent="0.25">
      <c r="A34" s="93" t="s">
        <v>18</v>
      </c>
      <c r="B34" s="24">
        <v>2015110907</v>
      </c>
      <c r="C34" s="20" t="s">
        <v>161</v>
      </c>
      <c r="D34" s="20" t="s">
        <v>162</v>
      </c>
      <c r="E34" s="20" t="s">
        <v>22</v>
      </c>
      <c r="F34" s="48">
        <v>47374</v>
      </c>
      <c r="G34" s="39" t="s">
        <v>20</v>
      </c>
      <c r="H34" s="43">
        <v>39715</v>
      </c>
      <c r="I34" s="37">
        <v>26230.75</v>
      </c>
      <c r="J34" s="38">
        <v>0.09</v>
      </c>
      <c r="K34" s="37">
        <v>375</v>
      </c>
      <c r="L34" s="37">
        <v>35</v>
      </c>
      <c r="M34" s="66">
        <f t="shared" si="0"/>
        <v>99.522055694960258</v>
      </c>
      <c r="N34" s="40">
        <v>42426</v>
      </c>
      <c r="O34" s="40">
        <v>42461</v>
      </c>
      <c r="P34" s="37">
        <v>35000</v>
      </c>
      <c r="Q34" s="37"/>
      <c r="R34" s="74">
        <f t="shared" si="1"/>
        <v>0.74944999999999995</v>
      </c>
      <c r="S34" s="16">
        <v>21640</v>
      </c>
      <c r="T34" s="16">
        <v>22300</v>
      </c>
      <c r="U34" s="16">
        <v>23090</v>
      </c>
      <c r="V34" s="69" t="s">
        <v>109</v>
      </c>
      <c r="W34" s="99">
        <f t="shared" si="2"/>
        <v>0.61828571428571433</v>
      </c>
      <c r="X34" s="99"/>
      <c r="Y34" s="96">
        <f t="shared" si="3"/>
        <v>0.82498594207180509</v>
      </c>
      <c r="Z34" s="96">
        <f t="shared" si="4"/>
        <v>0.74944999999999995</v>
      </c>
      <c r="AA34" s="97">
        <f t="shared" si="6"/>
        <v>8769.25</v>
      </c>
      <c r="AC34" s="135">
        <f t="shared" si="5"/>
        <v>0.14504863279350266</v>
      </c>
    </row>
    <row r="35" spans="1:29" ht="30" hidden="1" x14ac:dyDescent="0.25">
      <c r="A35" s="93" t="s">
        <v>195</v>
      </c>
      <c r="B35" s="26" t="s">
        <v>40</v>
      </c>
      <c r="C35" s="27" t="s">
        <v>0</v>
      </c>
      <c r="D35" s="27" t="s">
        <v>1</v>
      </c>
      <c r="E35" s="27" t="s">
        <v>2</v>
      </c>
      <c r="F35" s="28" t="s">
        <v>3</v>
      </c>
      <c r="G35" s="26" t="s">
        <v>4</v>
      </c>
      <c r="H35" s="29" t="s">
        <v>5</v>
      </c>
      <c r="I35" s="30" t="s">
        <v>6</v>
      </c>
      <c r="J35" s="31" t="s">
        <v>7</v>
      </c>
      <c r="K35" s="32" t="s">
        <v>8</v>
      </c>
      <c r="L35" s="32" t="s">
        <v>9</v>
      </c>
      <c r="M35" s="65" t="s">
        <v>10</v>
      </c>
      <c r="N35" s="29" t="s">
        <v>11</v>
      </c>
      <c r="O35" s="29" t="s">
        <v>12</v>
      </c>
      <c r="P35" s="30" t="s">
        <v>13</v>
      </c>
      <c r="Q35" s="30"/>
      <c r="R35" s="30" t="s">
        <v>189</v>
      </c>
      <c r="S35" s="61" t="s">
        <v>14</v>
      </c>
      <c r="T35" s="61" t="s">
        <v>15</v>
      </c>
      <c r="U35" s="75" t="s">
        <v>16</v>
      </c>
      <c r="V35" s="62" t="s">
        <v>17</v>
      </c>
      <c r="W35" s="144" t="e">
        <f t="shared" si="2"/>
        <v>#VALUE!</v>
      </c>
      <c r="X35" s="144"/>
      <c r="Y35" s="145" t="e">
        <f t="shared" si="3"/>
        <v>#VALUE!</v>
      </c>
      <c r="Z35" s="145" t="e">
        <f t="shared" si="4"/>
        <v>#VALUE!</v>
      </c>
      <c r="AA35" s="146" t="e">
        <f t="shared" si="6"/>
        <v>#VALUE!</v>
      </c>
      <c r="AB35" s="145"/>
      <c r="AC35" s="147" t="e">
        <f t="shared" si="5"/>
        <v>#VALUE!</v>
      </c>
    </row>
    <row r="36" spans="1:29" ht="20.25" hidden="1" customHeight="1" x14ac:dyDescent="0.25">
      <c r="A36" s="93" t="s">
        <v>195</v>
      </c>
      <c r="B36" s="33">
        <v>2015100515</v>
      </c>
      <c r="C36" s="25" t="s">
        <v>85</v>
      </c>
      <c r="D36" s="25" t="s">
        <v>86</v>
      </c>
      <c r="E36" s="25" t="s">
        <v>22</v>
      </c>
      <c r="F36" s="72">
        <v>46737</v>
      </c>
      <c r="G36" s="18" t="s">
        <v>20</v>
      </c>
      <c r="H36" s="2">
        <v>41444</v>
      </c>
      <c r="I36" s="8">
        <v>24697.84</v>
      </c>
      <c r="J36" s="9">
        <v>0.09</v>
      </c>
      <c r="K36" s="8">
        <v>300</v>
      </c>
      <c r="L36" s="8">
        <v>103</v>
      </c>
      <c r="M36" s="66">
        <f t="shared" si="0"/>
        <v>128.59790564554871</v>
      </c>
      <c r="N36" s="2">
        <v>42423</v>
      </c>
      <c r="O36" s="2">
        <v>42401</v>
      </c>
      <c r="P36" s="8">
        <v>52000</v>
      </c>
      <c r="Q36" s="8"/>
      <c r="R36" s="74">
        <f t="shared" si="1"/>
        <v>0.47495846153846155</v>
      </c>
      <c r="S36" s="154">
        <v>18525</v>
      </c>
      <c r="T36" s="15">
        <v>19265</v>
      </c>
      <c r="U36" s="15">
        <v>19760</v>
      </c>
      <c r="V36" s="69" t="s">
        <v>109</v>
      </c>
      <c r="W36" s="99">
        <f t="shared" si="2"/>
        <v>0.35625000000000001</v>
      </c>
      <c r="X36" s="99"/>
      <c r="Y36" s="96">
        <f t="shared" si="3"/>
        <v>0.75006559278058327</v>
      </c>
      <c r="Z36" s="96">
        <f t="shared" si="4"/>
        <v>0.47495846153846155</v>
      </c>
      <c r="AA36" s="97">
        <f t="shared" si="6"/>
        <v>27302.16</v>
      </c>
      <c r="AC36" s="135">
        <f t="shared" si="5"/>
        <v>0.1583097711264754</v>
      </c>
    </row>
    <row r="37" spans="1:29" ht="20.25" hidden="1" customHeight="1" x14ac:dyDescent="0.25">
      <c r="A37" s="93" t="s">
        <v>195</v>
      </c>
      <c r="B37" s="33">
        <v>2015100511</v>
      </c>
      <c r="C37" s="71" t="s">
        <v>78</v>
      </c>
      <c r="D37" s="71" t="s">
        <v>79</v>
      </c>
      <c r="E37" s="71" t="s">
        <v>19</v>
      </c>
      <c r="F37" s="73">
        <v>48060</v>
      </c>
      <c r="G37" s="18" t="s">
        <v>20</v>
      </c>
      <c r="H37" s="2">
        <v>41134</v>
      </c>
      <c r="I37" s="8">
        <v>31838.39</v>
      </c>
      <c r="J37" s="9">
        <v>0.09</v>
      </c>
      <c r="K37" s="8">
        <v>400</v>
      </c>
      <c r="L37" s="8">
        <v>70</v>
      </c>
      <c r="M37" s="66">
        <f t="shared" si="0"/>
        <v>121.61964778042726</v>
      </c>
      <c r="N37" s="2">
        <v>42437</v>
      </c>
      <c r="O37" s="2">
        <v>42309</v>
      </c>
      <c r="P37" s="8">
        <v>60000</v>
      </c>
      <c r="Q37" s="8"/>
      <c r="R37" s="74">
        <f t="shared" si="1"/>
        <v>0.53063983333333331</v>
      </c>
      <c r="S37" s="154">
        <v>23880</v>
      </c>
      <c r="T37" s="15">
        <v>24835</v>
      </c>
      <c r="U37" s="15">
        <v>25470</v>
      </c>
      <c r="V37" s="69" t="s">
        <v>109</v>
      </c>
      <c r="W37" s="99">
        <f t="shared" si="2"/>
        <v>0.39800000000000002</v>
      </c>
      <c r="X37" s="99"/>
      <c r="Y37" s="96">
        <f t="shared" si="3"/>
        <v>0.75003792591271101</v>
      </c>
      <c r="Z37" s="96">
        <f t="shared" si="4"/>
        <v>0.53063983333333342</v>
      </c>
      <c r="AA37" s="97">
        <f t="shared" si="6"/>
        <v>28161.61</v>
      </c>
      <c r="AC37" s="135">
        <f t="shared" si="5"/>
        <v>0.16143324931868475</v>
      </c>
    </row>
    <row r="38" spans="1:29" ht="20.25" hidden="1" customHeight="1" x14ac:dyDescent="0.25">
      <c r="A38" s="93" t="s">
        <v>195</v>
      </c>
      <c r="B38" s="18">
        <v>2015122927</v>
      </c>
      <c r="C38" s="25" t="s">
        <v>59</v>
      </c>
      <c r="D38" s="25" t="s">
        <v>60</v>
      </c>
      <c r="E38" s="25" t="s">
        <v>21</v>
      </c>
      <c r="F38" s="72">
        <v>44430</v>
      </c>
      <c r="G38" s="18" t="s">
        <v>20</v>
      </c>
      <c r="H38" s="2">
        <v>41362</v>
      </c>
      <c r="I38" s="8">
        <v>26055.22</v>
      </c>
      <c r="J38" s="9">
        <v>0.09</v>
      </c>
      <c r="K38" s="8">
        <v>300</v>
      </c>
      <c r="L38" s="8">
        <v>80</v>
      </c>
      <c r="M38" s="66">
        <f t="shared" si="0"/>
        <v>141.02945887698664</v>
      </c>
      <c r="N38" s="2">
        <v>42437</v>
      </c>
      <c r="O38" s="2">
        <v>42370</v>
      </c>
      <c r="P38" s="8">
        <v>29000</v>
      </c>
      <c r="Q38" s="8"/>
      <c r="R38" s="74">
        <f t="shared" si="1"/>
        <v>0.89845586206896555</v>
      </c>
      <c r="S38" s="154">
        <v>19540</v>
      </c>
      <c r="T38" s="15">
        <v>20325</v>
      </c>
      <c r="U38" s="15">
        <v>20845</v>
      </c>
      <c r="V38" s="69" t="s">
        <v>109</v>
      </c>
      <c r="W38" s="99">
        <f t="shared" si="2"/>
        <v>0.67379310344827581</v>
      </c>
      <c r="X38" s="99"/>
      <c r="Y38" s="96">
        <f t="shared" si="3"/>
        <v>0.74994569226435237</v>
      </c>
      <c r="Z38" s="96">
        <f t="shared" si="4"/>
        <v>0.89845586206896544</v>
      </c>
      <c r="AA38" s="97">
        <f t="shared" si="6"/>
        <v>2944.7799999999988</v>
      </c>
      <c r="AC38" s="135">
        <f t="shared" si="5"/>
        <v>0.15358666627563825</v>
      </c>
    </row>
    <row r="39" spans="1:29" ht="20.25" hidden="1" customHeight="1" x14ac:dyDescent="0.25">
      <c r="A39" s="93" t="s">
        <v>195</v>
      </c>
      <c r="B39" s="22">
        <v>2015110920</v>
      </c>
      <c r="C39" s="25" t="s">
        <v>57</v>
      </c>
      <c r="D39" s="25" t="s">
        <v>58</v>
      </c>
      <c r="E39" s="25" t="s">
        <v>39</v>
      </c>
      <c r="F39" s="72">
        <v>26101</v>
      </c>
      <c r="G39" s="18" t="s">
        <v>20</v>
      </c>
      <c r="H39" s="2">
        <v>41718</v>
      </c>
      <c r="I39" s="8">
        <v>30993</v>
      </c>
      <c r="J39" s="9">
        <v>0.09</v>
      </c>
      <c r="K39" s="8">
        <v>375</v>
      </c>
      <c r="L39" s="8">
        <v>5</v>
      </c>
      <c r="M39" s="66">
        <f t="shared" si="0"/>
        <v>129.44509532419335</v>
      </c>
      <c r="N39" s="2">
        <v>42370</v>
      </c>
      <c r="O39" s="2">
        <v>42401</v>
      </c>
      <c r="P39" s="8">
        <v>40000</v>
      </c>
      <c r="Q39" s="8"/>
      <c r="R39" s="74">
        <f t="shared" si="1"/>
        <v>0.77482499999999999</v>
      </c>
      <c r="S39" s="154">
        <v>21700</v>
      </c>
      <c r="T39" s="15">
        <v>24175</v>
      </c>
      <c r="U39" s="15">
        <v>24795</v>
      </c>
      <c r="V39" s="69" t="s">
        <v>109</v>
      </c>
      <c r="W39" s="99">
        <f t="shared" si="2"/>
        <v>0.54249999999999998</v>
      </c>
      <c r="X39" s="99"/>
      <c r="Y39" s="96">
        <f t="shared" si="3"/>
        <v>0.70015810021617786</v>
      </c>
      <c r="Z39" s="96">
        <f t="shared" si="4"/>
        <v>0.77482499999999999</v>
      </c>
      <c r="AA39" s="97">
        <f t="shared" si="6"/>
        <v>9007</v>
      </c>
      <c r="AC39" s="135">
        <f t="shared" si="5"/>
        <v>0.1758192130380028</v>
      </c>
    </row>
    <row r="40" spans="1:29" ht="20.25" hidden="1" customHeight="1" x14ac:dyDescent="0.25">
      <c r="A40" s="93" t="s">
        <v>195</v>
      </c>
      <c r="B40" s="18">
        <v>39864</v>
      </c>
      <c r="C40" s="18" t="s">
        <v>97</v>
      </c>
      <c r="D40" s="18" t="s">
        <v>29</v>
      </c>
      <c r="E40" s="18" t="s">
        <v>30</v>
      </c>
      <c r="F40" s="18">
        <v>32208</v>
      </c>
      <c r="G40" s="18" t="s">
        <v>20</v>
      </c>
      <c r="H40" s="2">
        <v>41120</v>
      </c>
      <c r="I40" s="8">
        <v>56136.44</v>
      </c>
      <c r="J40" s="9">
        <v>9.9900000000000003E-2</v>
      </c>
      <c r="K40" s="8">
        <v>500</v>
      </c>
      <c r="L40" s="8">
        <v>209.62</v>
      </c>
      <c r="M40" s="66">
        <f t="shared" si="0"/>
        <v>329.08964962596303</v>
      </c>
      <c r="N40" s="2">
        <v>42417</v>
      </c>
      <c r="O40" s="2">
        <v>42434</v>
      </c>
      <c r="P40" s="8">
        <v>47000</v>
      </c>
      <c r="Q40" s="8"/>
      <c r="R40" s="74">
        <f t="shared" si="1"/>
        <v>1.1943923404255319</v>
      </c>
      <c r="S40" s="154">
        <f t="shared" ref="S40" si="10">MIN(I40,P40)*0.75</f>
        <v>35250</v>
      </c>
      <c r="T40" s="15">
        <f t="shared" ref="T40" si="11">MIN(I40,P40)*0.78</f>
        <v>36660</v>
      </c>
      <c r="U40" s="15">
        <f t="shared" ref="U40" si="12">MIN(I40,P40)*0.8</f>
        <v>37600</v>
      </c>
      <c r="V40" s="69" t="s">
        <v>109</v>
      </c>
      <c r="W40" s="99">
        <f t="shared" si="2"/>
        <v>0.75</v>
      </c>
      <c r="X40" s="99"/>
      <c r="Y40" s="96">
        <f t="shared" si="3"/>
        <v>0.62793436847794404</v>
      </c>
      <c r="Z40" s="96">
        <f t="shared" si="4"/>
        <v>1.1943923404255321</v>
      </c>
      <c r="AA40" s="95">
        <f>P40-I40</f>
        <v>-9136.4400000000023</v>
      </c>
      <c r="AC40" s="135">
        <f t="shared" si="5"/>
        <v>0.16848173252714707</v>
      </c>
    </row>
    <row r="41" spans="1:29" ht="20.25" hidden="1" customHeight="1" x14ac:dyDescent="0.25">
      <c r="A41" s="93" t="s">
        <v>195</v>
      </c>
      <c r="B41" s="24">
        <v>40225</v>
      </c>
      <c r="C41" s="24" t="s">
        <v>106</v>
      </c>
      <c r="D41" s="24" t="s">
        <v>188</v>
      </c>
      <c r="E41" s="24" t="s">
        <v>38</v>
      </c>
      <c r="F41" s="24">
        <v>27332</v>
      </c>
      <c r="G41" s="24" t="s">
        <v>20</v>
      </c>
      <c r="H41" s="43">
        <v>42059</v>
      </c>
      <c r="I41" s="37">
        <v>25575.759999999998</v>
      </c>
      <c r="J41" s="38">
        <v>0.09</v>
      </c>
      <c r="K41" s="37">
        <v>265.99</v>
      </c>
      <c r="L41" s="37">
        <v>187.99</v>
      </c>
      <c r="M41" s="66">
        <f t="shared" si="0"/>
        <v>170.91436749420112</v>
      </c>
      <c r="N41" s="43">
        <v>42394</v>
      </c>
      <c r="O41" s="43">
        <v>42370</v>
      </c>
      <c r="P41" s="37">
        <v>34272</v>
      </c>
      <c r="Q41" s="37"/>
      <c r="R41" s="74">
        <f t="shared" si="1"/>
        <v>0.74625816993464045</v>
      </c>
      <c r="S41" s="154">
        <v>16625</v>
      </c>
      <c r="T41" s="15">
        <v>17390</v>
      </c>
      <c r="U41" s="15">
        <v>17900</v>
      </c>
      <c r="V41" s="69" t="s">
        <v>109</v>
      </c>
      <c r="W41" s="99">
        <f t="shared" si="2"/>
        <v>0.48508986928104575</v>
      </c>
      <c r="X41" s="99"/>
      <c r="Y41" s="96">
        <f t="shared" si="3"/>
        <v>0.65002955923890438</v>
      </c>
      <c r="Z41" s="96">
        <f t="shared" si="4"/>
        <v>0.74625816993464045</v>
      </c>
      <c r="AA41" s="97">
        <f t="shared" si="6"/>
        <v>8696.2400000000016</v>
      </c>
      <c r="AC41" s="135">
        <f t="shared" si="5"/>
        <v>0.17606620120032335</v>
      </c>
    </row>
    <row r="42" spans="1:29" s="4" customFormat="1" ht="20.25" hidden="1" customHeight="1" x14ac:dyDescent="0.25">
      <c r="A42" s="93" t="s">
        <v>195</v>
      </c>
      <c r="B42" s="121">
        <v>39791</v>
      </c>
      <c r="C42" s="121" t="s">
        <v>45</v>
      </c>
      <c r="D42" s="121" t="s">
        <v>24</v>
      </c>
      <c r="E42" s="121" t="s">
        <v>25</v>
      </c>
      <c r="F42" s="121">
        <v>35212</v>
      </c>
      <c r="G42" s="121" t="s">
        <v>20</v>
      </c>
      <c r="H42" s="137">
        <v>41764</v>
      </c>
      <c r="I42" s="123">
        <v>20553.61</v>
      </c>
      <c r="J42" s="124">
        <v>0.09</v>
      </c>
      <c r="K42" s="123">
        <v>217.56</v>
      </c>
      <c r="L42" s="123">
        <v>59.51</v>
      </c>
      <c r="M42" s="125">
        <f t="shared" si="0"/>
        <v>165.0004513558695</v>
      </c>
      <c r="N42" s="122">
        <v>42450</v>
      </c>
      <c r="O42" s="122">
        <v>42430</v>
      </c>
      <c r="P42" s="123">
        <v>30900</v>
      </c>
      <c r="Q42" s="123"/>
      <c r="R42" s="127">
        <f t="shared" si="1"/>
        <v>0.66516537216828486</v>
      </c>
      <c r="S42" s="155">
        <v>15415</v>
      </c>
      <c r="T42" s="138">
        <v>16030</v>
      </c>
      <c r="U42" s="138">
        <v>16445</v>
      </c>
      <c r="V42" s="129" t="s">
        <v>109</v>
      </c>
      <c r="W42" s="130">
        <f t="shared" si="2"/>
        <v>0.49886731391585759</v>
      </c>
      <c r="X42" s="130"/>
      <c r="Y42" s="131">
        <f t="shared" si="3"/>
        <v>0.74998990444987523</v>
      </c>
      <c r="Z42" s="131">
        <f t="shared" si="4"/>
        <v>0.66516537216828475</v>
      </c>
      <c r="AA42" s="132">
        <f t="shared" si="6"/>
        <v>10346.39</v>
      </c>
      <c r="AB42" s="133" t="s">
        <v>202</v>
      </c>
      <c r="AC42" s="139">
        <f t="shared" si="5"/>
        <v>0.14648782457543474</v>
      </c>
    </row>
    <row r="43" spans="1:29" s="1" customFormat="1" ht="20.25" hidden="1" customHeight="1" x14ac:dyDescent="0.25">
      <c r="A43" s="93" t="s">
        <v>195</v>
      </c>
      <c r="B43" s="24">
        <v>39911</v>
      </c>
      <c r="C43" s="24" t="s">
        <v>46</v>
      </c>
      <c r="D43" s="24" t="s">
        <v>47</v>
      </c>
      <c r="E43" s="24" t="s">
        <v>28</v>
      </c>
      <c r="F43" s="24">
        <v>30125</v>
      </c>
      <c r="G43" s="24" t="s">
        <v>20</v>
      </c>
      <c r="H43" s="43">
        <v>41026</v>
      </c>
      <c r="I43" s="37">
        <v>44463.92</v>
      </c>
      <c r="J43" s="38">
        <v>9.9900000000000003E-2</v>
      </c>
      <c r="K43" s="37">
        <v>399</v>
      </c>
      <c r="L43" s="37">
        <v>49.54</v>
      </c>
      <c r="M43" s="66">
        <f t="shared" si="0"/>
        <v>316.90006136791038</v>
      </c>
      <c r="N43" s="43">
        <v>42458</v>
      </c>
      <c r="O43" s="43">
        <v>42454</v>
      </c>
      <c r="P43" s="37">
        <v>54000</v>
      </c>
      <c r="Q43" s="37"/>
      <c r="R43" s="74">
        <f t="shared" si="1"/>
        <v>0.82340592592592587</v>
      </c>
      <c r="S43" s="154">
        <v>33350</v>
      </c>
      <c r="T43" s="15">
        <v>34680</v>
      </c>
      <c r="U43" s="15">
        <v>35570</v>
      </c>
      <c r="V43" s="69" t="s">
        <v>109</v>
      </c>
      <c r="W43" s="99">
        <f t="shared" si="2"/>
        <v>0.61759259259259258</v>
      </c>
      <c r="X43" s="99"/>
      <c r="Y43" s="96">
        <f t="shared" si="3"/>
        <v>0.75004632969832619</v>
      </c>
      <c r="Z43" s="96">
        <f t="shared" si="4"/>
        <v>0.82340592592592587</v>
      </c>
      <c r="AA43" s="97">
        <f t="shared" si="6"/>
        <v>9536.0800000000017</v>
      </c>
      <c r="AC43" s="135">
        <f t="shared" si="5"/>
        <v>0.13992445866172817</v>
      </c>
    </row>
    <row r="44" spans="1:29" ht="20.25" hidden="1" customHeight="1" x14ac:dyDescent="0.25">
      <c r="A44" s="93" t="s">
        <v>195</v>
      </c>
      <c r="B44" s="20">
        <v>43047</v>
      </c>
      <c r="C44" s="20" t="s">
        <v>118</v>
      </c>
      <c r="D44" s="20" t="s">
        <v>119</v>
      </c>
      <c r="E44" s="20" t="s">
        <v>21</v>
      </c>
      <c r="F44" s="20">
        <v>44121</v>
      </c>
      <c r="G44" s="20" t="s">
        <v>20</v>
      </c>
      <c r="H44" s="43">
        <v>41919</v>
      </c>
      <c r="I44" s="37">
        <v>52491.57</v>
      </c>
      <c r="J44" s="38">
        <v>0.08</v>
      </c>
      <c r="K44" s="37">
        <v>448.54</v>
      </c>
      <c r="L44" s="37">
        <v>310.83</v>
      </c>
      <c r="M44" s="66">
        <f t="shared" si="0"/>
        <v>228.00141507549142</v>
      </c>
      <c r="N44" s="43">
        <v>42447</v>
      </c>
      <c r="O44" s="43">
        <v>42461</v>
      </c>
      <c r="P44" s="37">
        <v>44500</v>
      </c>
      <c r="Q44" s="37"/>
      <c r="R44" s="74">
        <f t="shared" si="1"/>
        <v>1.1795858426966292</v>
      </c>
      <c r="S44" s="154">
        <f>MIN(I44,P44)*0.78</f>
        <v>34710</v>
      </c>
      <c r="T44" s="15">
        <f>MIN(I44,P44)*0.8</f>
        <v>35600</v>
      </c>
      <c r="U44" s="15">
        <f>MIN(I44,P44)*0.85</f>
        <v>37825</v>
      </c>
      <c r="V44" s="69" t="s">
        <v>109</v>
      </c>
      <c r="W44" s="99">
        <f t="shared" si="2"/>
        <v>0.78</v>
      </c>
      <c r="X44" s="99"/>
      <c r="Y44" s="96">
        <f t="shared" si="3"/>
        <v>0.66124903484502373</v>
      </c>
      <c r="Z44" s="96">
        <f t="shared" si="4"/>
        <v>1.1795858426966292</v>
      </c>
      <c r="AA44" s="97">
        <f t="shared" si="6"/>
        <v>-7991.57</v>
      </c>
      <c r="AC44" s="135">
        <f t="shared" si="5"/>
        <v>0.1450518636147233</v>
      </c>
    </row>
    <row r="45" spans="1:29" s="1" customFormat="1" ht="20.25" hidden="1" customHeight="1" x14ac:dyDescent="0.25">
      <c r="A45" s="93" t="s">
        <v>195</v>
      </c>
      <c r="B45" s="20">
        <v>48175</v>
      </c>
      <c r="C45" s="20" t="s">
        <v>120</v>
      </c>
      <c r="D45" s="20" t="s">
        <v>121</v>
      </c>
      <c r="E45" s="20" t="s">
        <v>21</v>
      </c>
      <c r="F45" s="20">
        <v>44306</v>
      </c>
      <c r="G45" s="20" t="s">
        <v>20</v>
      </c>
      <c r="H45" s="43">
        <v>42016</v>
      </c>
      <c r="I45" s="37">
        <v>51335.85</v>
      </c>
      <c r="J45" s="38">
        <v>0.08</v>
      </c>
      <c r="K45" s="37">
        <v>437.04</v>
      </c>
      <c r="L45" s="37">
        <v>60.23</v>
      </c>
      <c r="M45" s="66">
        <f t="shared" si="0"/>
        <v>229.9999911303388</v>
      </c>
      <c r="N45" s="43">
        <v>42430</v>
      </c>
      <c r="O45" s="43">
        <v>42401</v>
      </c>
      <c r="P45" s="37">
        <v>59000</v>
      </c>
      <c r="Q45" s="37"/>
      <c r="R45" s="74">
        <f t="shared" si="1"/>
        <v>0.87009915254237291</v>
      </c>
      <c r="S45" s="154">
        <v>38500</v>
      </c>
      <c r="T45" s="15">
        <v>40040</v>
      </c>
      <c r="U45" s="15">
        <v>41070</v>
      </c>
      <c r="V45" s="92" t="s">
        <v>109</v>
      </c>
      <c r="W45" s="99">
        <f t="shared" si="2"/>
        <v>0.65254237288135597</v>
      </c>
      <c r="X45" s="99"/>
      <c r="Y45" s="96">
        <f t="shared" si="3"/>
        <v>0.74996323232205175</v>
      </c>
      <c r="Z45" s="96">
        <f t="shared" si="4"/>
        <v>0.87009915254237291</v>
      </c>
      <c r="AA45" s="97">
        <f t="shared" si="6"/>
        <v>7664.1500000000015</v>
      </c>
      <c r="AC45" s="135">
        <f t="shared" si="5"/>
        <v>0.12322637768357801</v>
      </c>
    </row>
    <row r="46" spans="1:29" s="1" customFormat="1" ht="20.25" hidden="1" customHeight="1" x14ac:dyDescent="0.25">
      <c r="A46" s="93" t="s">
        <v>195</v>
      </c>
      <c r="B46" s="24">
        <v>55228</v>
      </c>
      <c r="C46" s="49" t="s">
        <v>122</v>
      </c>
      <c r="D46" s="49" t="s">
        <v>123</v>
      </c>
      <c r="E46" s="49" t="s">
        <v>113</v>
      </c>
      <c r="F46" s="50">
        <v>14720</v>
      </c>
      <c r="G46" s="24" t="s">
        <v>20</v>
      </c>
      <c r="H46" s="43">
        <v>39072</v>
      </c>
      <c r="I46" s="37">
        <v>47147.83</v>
      </c>
      <c r="J46" s="38">
        <v>6.5000000000000002E-2</v>
      </c>
      <c r="K46" s="37">
        <v>338.44</v>
      </c>
      <c r="L46" s="37">
        <v>116.12</v>
      </c>
      <c r="M46" s="66">
        <f t="shared" si="0"/>
        <v>260.05551282288855</v>
      </c>
      <c r="N46" s="43">
        <v>42452</v>
      </c>
      <c r="O46" s="43">
        <v>42461</v>
      </c>
      <c r="P46" s="37">
        <v>46500</v>
      </c>
      <c r="Q46" s="37"/>
      <c r="R46" s="74">
        <f t="shared" si="1"/>
        <v>1.0139318279569893</v>
      </c>
      <c r="S46" s="154">
        <f>MIN(I46,P46)*0.78</f>
        <v>36270</v>
      </c>
      <c r="T46" s="15">
        <f>MIN(I46,P46)*0.8</f>
        <v>37200</v>
      </c>
      <c r="U46" s="15">
        <f>MIN(I46,P46)*0.85</f>
        <v>39525</v>
      </c>
      <c r="V46" s="92" t="s">
        <v>109</v>
      </c>
      <c r="W46" s="99">
        <f t="shared" si="2"/>
        <v>0.78</v>
      </c>
      <c r="X46" s="99"/>
      <c r="Y46" s="96">
        <f t="shared" si="3"/>
        <v>0.76928248871687199</v>
      </c>
      <c r="Z46" s="96">
        <f t="shared" si="4"/>
        <v>1.0139318279569893</v>
      </c>
      <c r="AA46" s="97">
        <f t="shared" si="6"/>
        <v>-647.83000000000175</v>
      </c>
      <c r="AC46" s="135">
        <f t="shared" si="5"/>
        <v>9.865751389907354E-2</v>
      </c>
    </row>
    <row r="47" spans="1:29" s="1" customFormat="1" ht="20.25" hidden="1" customHeight="1" x14ac:dyDescent="0.25">
      <c r="A47" s="93" t="s">
        <v>195</v>
      </c>
      <c r="B47" s="51">
        <v>2015100521</v>
      </c>
      <c r="C47" s="20" t="s">
        <v>43</v>
      </c>
      <c r="D47" s="20" t="s">
        <v>44</v>
      </c>
      <c r="E47" s="20" t="s">
        <v>35</v>
      </c>
      <c r="F47" s="48">
        <v>15001</v>
      </c>
      <c r="G47" s="24" t="s">
        <v>20</v>
      </c>
      <c r="H47" s="45">
        <v>40081</v>
      </c>
      <c r="I47" s="37">
        <v>40232.06</v>
      </c>
      <c r="J47" s="38">
        <v>0.09</v>
      </c>
      <c r="K47" s="37">
        <v>475</v>
      </c>
      <c r="L47" s="37">
        <v>70</v>
      </c>
      <c r="M47" s="66">
        <f t="shared" si="0"/>
        <v>134.97350669127235</v>
      </c>
      <c r="N47" s="43">
        <v>42370</v>
      </c>
      <c r="O47" s="43">
        <v>42339</v>
      </c>
      <c r="P47" s="37">
        <v>45000</v>
      </c>
      <c r="Q47" s="37"/>
      <c r="R47" s="74">
        <f t="shared" si="1"/>
        <v>0.89404577777777772</v>
      </c>
      <c r="S47" s="154">
        <v>24000</v>
      </c>
      <c r="T47" s="15">
        <v>25000</v>
      </c>
      <c r="U47" s="15">
        <v>26000</v>
      </c>
      <c r="V47" s="69" t="s">
        <v>109</v>
      </c>
      <c r="W47" s="99">
        <f t="shared" si="2"/>
        <v>0.53333333333333333</v>
      </c>
      <c r="X47" s="99"/>
      <c r="Y47" s="96">
        <f t="shared" si="3"/>
        <v>0.59653917795907052</v>
      </c>
      <c r="Z47" s="96">
        <f t="shared" si="4"/>
        <v>0.89404577777777772</v>
      </c>
      <c r="AA47" s="97">
        <f t="shared" si="6"/>
        <v>4767.9400000000023</v>
      </c>
      <c r="AC47" s="135">
        <f t="shared" si="5"/>
        <v>0.21616278504975597</v>
      </c>
    </row>
    <row r="48" spans="1:29" ht="45" x14ac:dyDescent="0.25">
      <c r="A48" s="94" t="s">
        <v>32</v>
      </c>
      <c r="B48" s="27" t="s">
        <v>32</v>
      </c>
      <c r="C48" s="27" t="s">
        <v>0</v>
      </c>
      <c r="D48" s="27" t="s">
        <v>1</v>
      </c>
      <c r="E48" s="27" t="s">
        <v>2</v>
      </c>
      <c r="F48" s="28" t="s">
        <v>3</v>
      </c>
      <c r="G48" s="26" t="s">
        <v>4</v>
      </c>
      <c r="H48" s="29" t="s">
        <v>5</v>
      </c>
      <c r="I48" s="30" t="s">
        <v>6</v>
      </c>
      <c r="J48" s="31" t="s">
        <v>7</v>
      </c>
      <c r="K48" s="32" t="s">
        <v>8</v>
      </c>
      <c r="L48" s="32" t="s">
        <v>9</v>
      </c>
      <c r="M48" s="65" t="s">
        <v>10</v>
      </c>
      <c r="N48" s="29" t="s">
        <v>11</v>
      </c>
      <c r="O48" s="29" t="s">
        <v>12</v>
      </c>
      <c r="P48" s="30" t="s">
        <v>13</v>
      </c>
      <c r="Q48" s="30"/>
      <c r="R48" s="30" t="s">
        <v>189</v>
      </c>
      <c r="S48" s="156" t="s">
        <v>14</v>
      </c>
      <c r="T48" s="64" t="s">
        <v>15</v>
      </c>
      <c r="U48" s="76" t="s">
        <v>16</v>
      </c>
      <c r="V48" s="62" t="s">
        <v>17</v>
      </c>
      <c r="W48" s="148" t="e">
        <f t="shared" si="2"/>
        <v>#VALUE!</v>
      </c>
      <c r="X48" s="148"/>
      <c r="Y48" s="149" t="e">
        <f t="shared" si="3"/>
        <v>#VALUE!</v>
      </c>
      <c r="Z48" s="149" t="e">
        <f t="shared" si="4"/>
        <v>#VALUE!</v>
      </c>
      <c r="AA48" s="146" t="e">
        <f t="shared" si="6"/>
        <v>#VALUE!</v>
      </c>
      <c r="AB48" s="145"/>
      <c r="AC48" s="147" t="e">
        <f t="shared" si="5"/>
        <v>#VALUE!</v>
      </c>
    </row>
    <row r="49" spans="1:29" ht="20.25" customHeight="1" x14ac:dyDescent="0.25">
      <c r="A49" s="134" t="s">
        <v>32</v>
      </c>
      <c r="B49" s="140">
        <v>2015100522</v>
      </c>
      <c r="C49" s="141" t="s">
        <v>94</v>
      </c>
      <c r="D49" s="119" t="s">
        <v>95</v>
      </c>
      <c r="E49" s="119" t="s">
        <v>19</v>
      </c>
      <c r="F49" s="120">
        <v>48414</v>
      </c>
      <c r="G49" s="121" t="s">
        <v>20</v>
      </c>
      <c r="H49" s="122">
        <v>40239</v>
      </c>
      <c r="I49" s="123">
        <v>29841.09</v>
      </c>
      <c r="J49" s="124">
        <v>0.09</v>
      </c>
      <c r="K49" s="123">
        <v>400</v>
      </c>
      <c r="L49" s="123">
        <v>0</v>
      </c>
      <c r="M49" s="125">
        <f t="shared" si="0"/>
        <v>109.72826587233024</v>
      </c>
      <c r="N49" s="122" t="s">
        <v>154</v>
      </c>
      <c r="O49" s="122">
        <v>42217</v>
      </c>
      <c r="P49" s="126">
        <v>151000</v>
      </c>
      <c r="Q49" s="126">
        <v>75000</v>
      </c>
      <c r="R49" s="127">
        <f t="shared" si="1"/>
        <v>0.19762311258278145</v>
      </c>
      <c r="S49" s="128">
        <v>16410</v>
      </c>
      <c r="T49" s="15">
        <v>17000</v>
      </c>
      <c r="U49" s="15">
        <v>17500</v>
      </c>
      <c r="V49" s="129" t="s">
        <v>109</v>
      </c>
      <c r="W49" s="130">
        <f>S49/P49</f>
        <v>0.10867549668874173</v>
      </c>
      <c r="X49" s="130">
        <f>(S49+1976.83)/Q49</f>
        <v>0.24515773333333335</v>
      </c>
      <c r="Y49" s="131">
        <f t="shared" si="3"/>
        <v>0.54991288857075926</v>
      </c>
      <c r="Z49" s="136">
        <f>1-(W49/Y49)</f>
        <v>0.80237688741721858</v>
      </c>
      <c r="AA49" s="132">
        <f t="shared" si="6"/>
        <v>121158.91</v>
      </c>
      <c r="AB49" s="133" t="s">
        <v>196</v>
      </c>
      <c r="AC49" s="135">
        <f>RATE(M49,-K49,S49)*12</f>
        <v>0.26615851358379694</v>
      </c>
    </row>
    <row r="50" spans="1:29" ht="20.25" customHeight="1" x14ac:dyDescent="0.25">
      <c r="A50" s="134" t="s">
        <v>32</v>
      </c>
      <c r="B50" s="142">
        <v>2015100514</v>
      </c>
      <c r="C50" s="143" t="s">
        <v>82</v>
      </c>
      <c r="D50" s="100" t="s">
        <v>83</v>
      </c>
      <c r="E50" s="100" t="s">
        <v>84</v>
      </c>
      <c r="F50" s="101">
        <v>23803</v>
      </c>
      <c r="G50" s="102" t="s">
        <v>20</v>
      </c>
      <c r="H50" s="103">
        <v>41327</v>
      </c>
      <c r="I50" s="104">
        <v>24687.29</v>
      </c>
      <c r="J50" s="105">
        <v>0.09</v>
      </c>
      <c r="K50" s="104">
        <v>300</v>
      </c>
      <c r="L50" s="113">
        <v>105</v>
      </c>
      <c r="M50" s="106">
        <f t="shared" si="0"/>
        <v>128.5056671252861</v>
      </c>
      <c r="N50" s="114" t="s">
        <v>154</v>
      </c>
      <c r="O50" s="103">
        <v>42217</v>
      </c>
      <c r="P50" s="117">
        <v>65000</v>
      </c>
      <c r="Q50" s="117"/>
      <c r="R50" s="107">
        <f t="shared" si="1"/>
        <v>0.37980446153846154</v>
      </c>
      <c r="S50" s="115">
        <v>13575</v>
      </c>
      <c r="T50" s="16">
        <v>14000</v>
      </c>
      <c r="U50" s="16">
        <v>14500</v>
      </c>
      <c r="V50" s="108" t="s">
        <v>109</v>
      </c>
      <c r="W50" s="109">
        <f t="shared" si="2"/>
        <v>0.20884615384615385</v>
      </c>
      <c r="X50" s="109"/>
      <c r="Y50" s="110">
        <f t="shared" si="3"/>
        <v>0.54987809516556896</v>
      </c>
      <c r="Z50" s="110">
        <f t="shared" si="4"/>
        <v>0.37980446153846159</v>
      </c>
      <c r="AA50" s="111">
        <f t="shared" si="6"/>
        <v>40312.71</v>
      </c>
      <c r="AB50" s="112"/>
      <c r="AC50" s="135">
        <f>RATE(M50,-K50,S50)*12</f>
        <v>0.2455570690892693</v>
      </c>
    </row>
    <row r="51" spans="1:29" ht="20.25" customHeight="1" x14ac:dyDescent="0.25">
      <c r="A51" s="134" t="s">
        <v>32</v>
      </c>
      <c r="B51" s="140">
        <v>2015100512</v>
      </c>
      <c r="C51" s="141" t="s">
        <v>80</v>
      </c>
      <c r="D51" s="119" t="s">
        <v>81</v>
      </c>
      <c r="E51" s="119" t="s">
        <v>38</v>
      </c>
      <c r="F51" s="120">
        <v>27360</v>
      </c>
      <c r="G51" s="121" t="s">
        <v>20</v>
      </c>
      <c r="H51" s="122">
        <v>41173</v>
      </c>
      <c r="I51" s="123">
        <v>33727.11</v>
      </c>
      <c r="J51" s="124">
        <v>0.09</v>
      </c>
      <c r="K51" s="123">
        <v>400</v>
      </c>
      <c r="L51" s="123">
        <v>80</v>
      </c>
      <c r="M51" s="125">
        <f t="shared" si="0"/>
        <v>133.92833329734998</v>
      </c>
      <c r="N51" s="122" t="s">
        <v>154</v>
      </c>
      <c r="O51" s="122">
        <v>42248</v>
      </c>
      <c r="P51" s="126">
        <v>65000</v>
      </c>
      <c r="Q51" s="126"/>
      <c r="R51" s="127">
        <f t="shared" si="1"/>
        <v>0.51887861538461544</v>
      </c>
      <c r="S51" s="128">
        <v>20235</v>
      </c>
      <c r="T51" s="15">
        <v>21490</v>
      </c>
      <c r="U51" s="15">
        <v>22750</v>
      </c>
      <c r="V51" s="129" t="s">
        <v>109</v>
      </c>
      <c r="W51" s="130">
        <f t="shared" si="2"/>
        <v>0.31130769230769229</v>
      </c>
      <c r="X51" s="130"/>
      <c r="Y51" s="131">
        <f t="shared" si="3"/>
        <v>0.59996246343075343</v>
      </c>
      <c r="Z51" s="136">
        <f>1-(W51/Y51)</f>
        <v>0.48112138461538456</v>
      </c>
      <c r="AA51" s="132">
        <f t="shared" si="6"/>
        <v>31272.89</v>
      </c>
      <c r="AB51" s="133" t="s">
        <v>197</v>
      </c>
      <c r="AC51" s="135">
        <f>RATE(M51,-K51,S51)*12</f>
        <v>0.215291552385447</v>
      </c>
    </row>
    <row r="52" spans="1:29" ht="20.25" customHeight="1" x14ac:dyDescent="0.25">
      <c r="A52" s="94" t="s">
        <v>32</v>
      </c>
      <c r="B52" s="33">
        <v>2015100510</v>
      </c>
      <c r="C52" s="25" t="s">
        <v>77</v>
      </c>
      <c r="D52" s="25" t="s">
        <v>41</v>
      </c>
      <c r="E52" s="25" t="s">
        <v>19</v>
      </c>
      <c r="F52" s="72">
        <v>48602</v>
      </c>
      <c r="G52" s="18" t="s">
        <v>20</v>
      </c>
      <c r="H52" s="2">
        <v>41079</v>
      </c>
      <c r="I52" s="8">
        <v>31284.23</v>
      </c>
      <c r="J52" s="9">
        <v>0.09</v>
      </c>
      <c r="K52" s="8">
        <v>400</v>
      </c>
      <c r="L52" s="8">
        <v>0</v>
      </c>
      <c r="M52" s="66">
        <f t="shared" si="0"/>
        <v>118.21304022038248</v>
      </c>
      <c r="N52" s="2">
        <v>42321</v>
      </c>
      <c r="O52" s="2">
        <v>42278</v>
      </c>
      <c r="P52" s="8">
        <v>42000</v>
      </c>
      <c r="Q52" s="8"/>
      <c r="R52" s="74">
        <f t="shared" si="1"/>
        <v>0.74486261904761908</v>
      </c>
      <c r="S52" s="154">
        <v>18770</v>
      </c>
      <c r="T52" s="15">
        <v>18900</v>
      </c>
      <c r="U52" s="15">
        <v>19500</v>
      </c>
      <c r="V52" s="69" t="s">
        <v>109</v>
      </c>
      <c r="W52" s="99">
        <f t="shared" si="2"/>
        <v>0.44690476190476192</v>
      </c>
      <c r="X52" s="99"/>
      <c r="Y52" s="96">
        <f t="shared" si="3"/>
        <v>0.59998280283708438</v>
      </c>
      <c r="Z52" s="96">
        <f t="shared" si="4"/>
        <v>0.74486261904761908</v>
      </c>
      <c r="AA52" s="97">
        <f t="shared" si="6"/>
        <v>10715.77</v>
      </c>
      <c r="AC52" s="135">
        <f t="shared" ref="AC52:AC77" si="13">RATE(M52,-K52,S52)*12</f>
        <v>0.22812387896110831</v>
      </c>
    </row>
    <row r="53" spans="1:29" ht="20.25" customHeight="1" x14ac:dyDescent="0.25">
      <c r="A53" s="134" t="s">
        <v>32</v>
      </c>
      <c r="B53" s="22">
        <v>2016021912</v>
      </c>
      <c r="C53" s="24" t="s">
        <v>174</v>
      </c>
      <c r="D53" s="22" t="s">
        <v>175</v>
      </c>
      <c r="E53" s="22" t="s">
        <v>176</v>
      </c>
      <c r="F53" s="22">
        <v>60041</v>
      </c>
      <c r="G53" s="18" t="s">
        <v>20</v>
      </c>
      <c r="H53" s="2">
        <v>41408</v>
      </c>
      <c r="I53" s="8">
        <v>35796</v>
      </c>
      <c r="J53" s="9">
        <v>0.1</v>
      </c>
      <c r="K53" s="8">
        <v>314.14</v>
      </c>
      <c r="L53" s="8">
        <v>205</v>
      </c>
      <c r="M53" s="66">
        <f t="shared" si="0"/>
        <v>359.96762746776687</v>
      </c>
      <c r="N53" s="2" t="s">
        <v>154</v>
      </c>
      <c r="O53" s="2">
        <v>41501</v>
      </c>
      <c r="P53" s="118">
        <v>85000</v>
      </c>
      <c r="Q53" s="118"/>
      <c r="R53" s="74">
        <f t="shared" si="1"/>
        <v>0.42112941176470586</v>
      </c>
      <c r="S53" s="116">
        <v>17985</v>
      </c>
      <c r="T53" s="15">
        <v>18790</v>
      </c>
      <c r="U53" s="15">
        <v>19685</v>
      </c>
      <c r="V53" s="69" t="s">
        <v>109</v>
      </c>
      <c r="W53" s="99">
        <f t="shared" si="2"/>
        <v>0.21158823529411766</v>
      </c>
      <c r="X53" s="99"/>
      <c r="Y53" s="96">
        <f t="shared" si="3"/>
        <v>0.5024304391552129</v>
      </c>
      <c r="Z53" s="96">
        <f t="shared" si="4"/>
        <v>0.42112941176470586</v>
      </c>
      <c r="AA53" s="97">
        <f t="shared" si="6"/>
        <v>49204</v>
      </c>
      <c r="AC53" s="135">
        <f t="shared" si="13"/>
        <v>0.2091847665657991</v>
      </c>
    </row>
    <row r="54" spans="1:29" ht="20.25" customHeight="1" x14ac:dyDescent="0.25">
      <c r="A54" s="134" t="s">
        <v>32</v>
      </c>
      <c r="B54" s="22">
        <v>2016021902</v>
      </c>
      <c r="C54" s="24" t="s">
        <v>177</v>
      </c>
      <c r="D54" s="22" t="s">
        <v>76</v>
      </c>
      <c r="E54" s="22" t="s">
        <v>22</v>
      </c>
      <c r="F54" s="22">
        <v>46208</v>
      </c>
      <c r="G54" s="18" t="s">
        <v>20</v>
      </c>
      <c r="H54" s="2">
        <v>40701</v>
      </c>
      <c r="I54" s="8">
        <v>36881.35</v>
      </c>
      <c r="J54" s="9">
        <v>0.1</v>
      </c>
      <c r="K54" s="8">
        <v>324.7</v>
      </c>
      <c r="L54" s="8">
        <v>119</v>
      </c>
      <c r="M54" s="66">
        <f t="shared" si="0"/>
        <v>352.94211551162152</v>
      </c>
      <c r="N54" s="2" t="s">
        <v>154</v>
      </c>
      <c r="O54" s="2">
        <v>41061</v>
      </c>
      <c r="P54" s="118">
        <v>30000</v>
      </c>
      <c r="Q54" s="118"/>
      <c r="R54" s="74">
        <f t="shared" si="1"/>
        <v>1.2293783333333332</v>
      </c>
      <c r="S54" s="116">
        <v>9850</v>
      </c>
      <c r="T54" s="15">
        <v>10500</v>
      </c>
      <c r="U54" s="15">
        <v>11250</v>
      </c>
      <c r="V54" s="69" t="s">
        <v>109</v>
      </c>
      <c r="W54" s="99">
        <f t="shared" si="2"/>
        <v>0.32833333333333331</v>
      </c>
      <c r="X54" s="99"/>
      <c r="Y54" s="96">
        <f t="shared" si="3"/>
        <v>0.2670726532515757</v>
      </c>
      <c r="Z54" s="96">
        <f t="shared" si="4"/>
        <v>1.229378333333333</v>
      </c>
      <c r="AA54" s="97">
        <f t="shared" si="6"/>
        <v>-6881.3499999999985</v>
      </c>
      <c r="AC54" s="135">
        <f t="shared" si="13"/>
        <v>0.39556937781385115</v>
      </c>
    </row>
    <row r="55" spans="1:29" ht="20.25" customHeight="1" x14ac:dyDescent="0.25">
      <c r="A55" s="134" t="s">
        <v>32</v>
      </c>
      <c r="B55" s="22">
        <v>2016021914</v>
      </c>
      <c r="C55" s="24" t="s">
        <v>178</v>
      </c>
      <c r="D55" s="22" t="s">
        <v>179</v>
      </c>
      <c r="E55" s="22" t="s">
        <v>22</v>
      </c>
      <c r="F55" s="22">
        <v>46552</v>
      </c>
      <c r="G55" s="18" t="s">
        <v>20</v>
      </c>
      <c r="H55" s="2">
        <v>40828</v>
      </c>
      <c r="I55" s="8">
        <v>43498.96</v>
      </c>
      <c r="J55" s="9">
        <v>0.1</v>
      </c>
      <c r="K55" s="8">
        <v>370.77</v>
      </c>
      <c r="L55" s="8">
        <v>182</v>
      </c>
      <c r="M55" s="66">
        <f t="shared" ref="M55:M73" si="14">NPER(J55/12,-K55,I55,,0)</f>
        <v>458.12632066676207</v>
      </c>
      <c r="N55" s="2" t="s">
        <v>154</v>
      </c>
      <c r="O55" s="2">
        <v>41579</v>
      </c>
      <c r="P55" s="118">
        <v>31000</v>
      </c>
      <c r="Q55" s="118"/>
      <c r="R55" s="74">
        <f t="shared" si="1"/>
        <v>1.4031922580645162</v>
      </c>
      <c r="S55" s="116">
        <v>10225</v>
      </c>
      <c r="T55" s="15">
        <v>10850</v>
      </c>
      <c r="U55" s="15">
        <v>13700</v>
      </c>
      <c r="V55" s="69" t="s">
        <v>109</v>
      </c>
      <c r="W55" s="99">
        <f t="shared" si="2"/>
        <v>0.32983870967741935</v>
      </c>
      <c r="X55" s="99"/>
      <c r="Y55" s="96">
        <f t="shared" si="3"/>
        <v>0.23506309116355886</v>
      </c>
      <c r="Z55" s="96">
        <f t="shared" si="4"/>
        <v>1.403192258064516</v>
      </c>
      <c r="AA55" s="97">
        <f t="shared" si="6"/>
        <v>-12498.96</v>
      </c>
      <c r="AC55" s="135">
        <f t="shared" si="13"/>
        <v>0.43513346070605619</v>
      </c>
    </row>
    <row r="56" spans="1:29" ht="20.25" customHeight="1" x14ac:dyDescent="0.25">
      <c r="A56" s="94" t="s">
        <v>32</v>
      </c>
      <c r="B56" s="22">
        <v>2016021915</v>
      </c>
      <c r="C56" s="24" t="s">
        <v>180</v>
      </c>
      <c r="D56" s="22" t="s">
        <v>181</v>
      </c>
      <c r="E56" s="22" t="s">
        <v>22</v>
      </c>
      <c r="F56" s="22">
        <v>47150</v>
      </c>
      <c r="G56" s="18" t="s">
        <v>20</v>
      </c>
      <c r="H56" s="2">
        <v>41034</v>
      </c>
      <c r="I56" s="8">
        <v>26537.279999999999</v>
      </c>
      <c r="J56" s="9">
        <v>0.1</v>
      </c>
      <c r="K56" s="8">
        <v>222.9</v>
      </c>
      <c r="L56" s="8">
        <v>121</v>
      </c>
      <c r="M56" s="66">
        <f t="shared" si="14"/>
        <v>583.66066206585253</v>
      </c>
      <c r="N56" s="2" t="s">
        <v>154</v>
      </c>
      <c r="O56" s="2">
        <v>41548</v>
      </c>
      <c r="P56" s="8">
        <v>20000</v>
      </c>
      <c r="Q56" s="8"/>
      <c r="R56" s="74">
        <f t="shared" si="1"/>
        <v>1.326864</v>
      </c>
      <c r="S56" s="154">
        <v>7000</v>
      </c>
      <c r="T56" s="15">
        <v>7500</v>
      </c>
      <c r="U56" s="15">
        <v>8000</v>
      </c>
      <c r="V56" s="69" t="s">
        <v>109</v>
      </c>
      <c r="W56" s="99">
        <f t="shared" si="2"/>
        <v>0.35</v>
      </c>
      <c r="X56" s="99"/>
      <c r="Y56" s="96">
        <f t="shared" si="3"/>
        <v>0.26377985988013847</v>
      </c>
      <c r="Z56" s="96">
        <f t="shared" si="4"/>
        <v>1.3268639999999998</v>
      </c>
      <c r="AA56" s="97">
        <f t="shared" si="6"/>
        <v>-6537.2799999999988</v>
      </c>
      <c r="AC56" s="135">
        <f t="shared" si="13"/>
        <v>0.38211428138423809</v>
      </c>
    </row>
    <row r="57" spans="1:29" ht="20.25" customHeight="1" x14ac:dyDescent="0.25">
      <c r="A57" s="94" t="s">
        <v>32</v>
      </c>
      <c r="B57" s="22">
        <v>2016021904</v>
      </c>
      <c r="C57" s="24" t="s">
        <v>182</v>
      </c>
      <c r="D57" s="22" t="s">
        <v>183</v>
      </c>
      <c r="E57" s="22" t="s">
        <v>21</v>
      </c>
      <c r="F57" s="22">
        <v>45692</v>
      </c>
      <c r="G57" s="18" t="s">
        <v>20</v>
      </c>
      <c r="H57" s="2">
        <v>41327</v>
      </c>
      <c r="I57" s="8">
        <v>30706.21</v>
      </c>
      <c r="J57" s="9">
        <v>0.1</v>
      </c>
      <c r="K57" s="8">
        <v>270.29000000000002</v>
      </c>
      <c r="L57" s="8">
        <v>83</v>
      </c>
      <c r="M57" s="66">
        <f t="shared" si="14"/>
        <v>353.2950400971668</v>
      </c>
      <c r="N57" s="2" t="s">
        <v>154</v>
      </c>
      <c r="O57" s="2">
        <v>41562</v>
      </c>
      <c r="P57" s="8">
        <v>25000</v>
      </c>
      <c r="Q57" s="8"/>
      <c r="R57" s="74">
        <f t="shared" si="1"/>
        <v>1.2282484</v>
      </c>
      <c r="S57" s="154">
        <v>7750</v>
      </c>
      <c r="T57" s="15">
        <v>8250</v>
      </c>
      <c r="U57" s="15">
        <v>8800</v>
      </c>
      <c r="V57" s="69" t="s">
        <v>109</v>
      </c>
      <c r="W57" s="99">
        <f t="shared" si="2"/>
        <v>0.31</v>
      </c>
      <c r="X57" s="99"/>
      <c r="Y57" s="96">
        <f t="shared" si="3"/>
        <v>0.25239194286758282</v>
      </c>
      <c r="Z57" s="96">
        <f t="shared" si="4"/>
        <v>1.2282484</v>
      </c>
      <c r="AA57" s="97">
        <f t="shared" si="6"/>
        <v>-5706.2099999999991</v>
      </c>
      <c r="AC57" s="135">
        <f t="shared" si="13"/>
        <v>0.41851124826509067</v>
      </c>
    </row>
    <row r="58" spans="1:29" ht="20.25" customHeight="1" x14ac:dyDescent="0.25">
      <c r="A58" s="94" t="s">
        <v>32</v>
      </c>
      <c r="B58" s="22">
        <v>2016021911</v>
      </c>
      <c r="C58" s="24" t="s">
        <v>184</v>
      </c>
      <c r="D58" s="22" t="s">
        <v>185</v>
      </c>
      <c r="E58" s="22" t="s">
        <v>35</v>
      </c>
      <c r="F58" s="22">
        <v>15012</v>
      </c>
      <c r="G58" s="18" t="s">
        <v>20</v>
      </c>
      <c r="H58" s="2">
        <v>36613</v>
      </c>
      <c r="I58" s="8">
        <v>31829.9</v>
      </c>
      <c r="J58" s="9">
        <v>0.11</v>
      </c>
      <c r="K58" s="8">
        <v>337.63</v>
      </c>
      <c r="L58" s="8">
        <v>83</v>
      </c>
      <c r="M58" s="66">
        <f t="shared" si="14"/>
        <v>218.79085638586093</v>
      </c>
      <c r="N58" s="2" t="s">
        <v>154</v>
      </c>
      <c r="O58" s="2">
        <v>41974</v>
      </c>
      <c r="P58" s="8">
        <v>30000</v>
      </c>
      <c r="Q58" s="8"/>
      <c r="R58" s="74">
        <f t="shared" ref="R58:R73" si="15">I58/P58</f>
        <v>1.0609966666666668</v>
      </c>
      <c r="S58" s="154">
        <v>9850</v>
      </c>
      <c r="T58" s="15">
        <v>10500</v>
      </c>
      <c r="U58" s="15">
        <v>11250</v>
      </c>
      <c r="V58" s="69" t="s">
        <v>109</v>
      </c>
      <c r="W58" s="99">
        <f t="shared" si="2"/>
        <v>0.32833333333333331</v>
      </c>
      <c r="X58" s="99"/>
      <c r="Y58" s="96">
        <f t="shared" si="3"/>
        <v>0.30945745980980144</v>
      </c>
      <c r="Z58" s="96">
        <f t="shared" si="4"/>
        <v>1.0609966666666668</v>
      </c>
      <c r="AA58" s="97">
        <f t="shared" si="6"/>
        <v>-1829.9000000000015</v>
      </c>
      <c r="AC58" s="135">
        <f t="shared" si="13"/>
        <v>0.41106662336059357</v>
      </c>
    </row>
    <row r="59" spans="1:29" ht="20.25" customHeight="1" x14ac:dyDescent="0.25">
      <c r="A59" s="94" t="s">
        <v>32</v>
      </c>
      <c r="B59" s="22">
        <v>2016021917</v>
      </c>
      <c r="C59" s="22" t="s">
        <v>186</v>
      </c>
      <c r="D59" s="22" t="s">
        <v>187</v>
      </c>
      <c r="E59" s="22" t="s">
        <v>35</v>
      </c>
      <c r="F59" s="22">
        <v>16301</v>
      </c>
      <c r="G59" s="18" t="s">
        <v>20</v>
      </c>
      <c r="H59" s="2">
        <v>38779</v>
      </c>
      <c r="I59" s="8">
        <v>19615.47</v>
      </c>
      <c r="J59" s="9">
        <v>0.11</v>
      </c>
      <c r="K59" s="8">
        <v>245</v>
      </c>
      <c r="L59" s="8">
        <v>0</v>
      </c>
      <c r="M59" s="66">
        <f t="shared" si="14"/>
        <v>145.08954688401309</v>
      </c>
      <c r="N59" s="2" t="s">
        <v>154</v>
      </c>
      <c r="O59" s="2">
        <v>39845</v>
      </c>
      <c r="P59" s="8">
        <v>24000</v>
      </c>
      <c r="Q59" s="8"/>
      <c r="R59" s="74">
        <f t="shared" si="15"/>
        <v>0.81731125000000004</v>
      </c>
      <c r="S59" s="154">
        <v>7700</v>
      </c>
      <c r="T59" s="15">
        <v>8200</v>
      </c>
      <c r="U59" s="15">
        <v>8750</v>
      </c>
      <c r="V59" s="69" t="s">
        <v>109</v>
      </c>
      <c r="W59" s="99">
        <f t="shared" si="2"/>
        <v>0.32083333333333336</v>
      </c>
      <c r="X59" s="99"/>
      <c r="Y59" s="96">
        <f t="shared" si="3"/>
        <v>0.3925473108724899</v>
      </c>
      <c r="Z59" s="96">
        <f t="shared" si="4"/>
        <v>0.81731125000000016</v>
      </c>
      <c r="AA59" s="97">
        <f t="shared" si="6"/>
        <v>4384.5299999999988</v>
      </c>
      <c r="AC59" s="135">
        <f t="shared" si="13"/>
        <v>0.37755351904962331</v>
      </c>
    </row>
    <row r="60" spans="1:29" ht="20.25" customHeight="1" x14ac:dyDescent="0.25">
      <c r="A60" s="94" t="s">
        <v>32</v>
      </c>
      <c r="B60" s="24">
        <v>56096</v>
      </c>
      <c r="C60" s="24" t="s">
        <v>124</v>
      </c>
      <c r="D60" s="24" t="s">
        <v>125</v>
      </c>
      <c r="E60" s="24" t="s">
        <v>126</v>
      </c>
      <c r="F60" s="52">
        <v>8104</v>
      </c>
      <c r="G60" s="24" t="s">
        <v>20</v>
      </c>
      <c r="H60" s="43">
        <v>39223</v>
      </c>
      <c r="I60" s="37">
        <v>80719.210000000006</v>
      </c>
      <c r="J60" s="38">
        <v>7.7499999999999999E-2</v>
      </c>
      <c r="K60" s="37">
        <v>591.04</v>
      </c>
      <c r="L60" s="37">
        <v>0</v>
      </c>
      <c r="M60" s="66">
        <f t="shared" si="14"/>
        <v>332.00047085623316</v>
      </c>
      <c r="N60" s="43" t="s">
        <v>127</v>
      </c>
      <c r="O60" s="43">
        <v>40118</v>
      </c>
      <c r="P60" s="37">
        <v>62000</v>
      </c>
      <c r="Q60" s="37"/>
      <c r="R60" s="74">
        <f t="shared" si="15"/>
        <v>1.301922741935484</v>
      </c>
      <c r="S60" s="154">
        <f t="shared" ref="S60:S69" si="16">MIN(I60,P60)*0.45</f>
        <v>27900</v>
      </c>
      <c r="T60" s="41">
        <v>29140</v>
      </c>
      <c r="U60" s="41">
        <v>31000</v>
      </c>
      <c r="V60" s="69" t="s">
        <v>109</v>
      </c>
      <c r="W60" s="99">
        <f t="shared" si="2"/>
        <v>0.45</v>
      </c>
      <c r="X60" s="99"/>
      <c r="Y60" s="96">
        <f t="shared" si="3"/>
        <v>0.3456426295549721</v>
      </c>
      <c r="Z60" s="96">
        <f t="shared" si="4"/>
        <v>1.301922741935484</v>
      </c>
      <c r="AA60" s="97">
        <f t="shared" si="6"/>
        <v>-18719.210000000006</v>
      </c>
      <c r="AC60" s="135">
        <f t="shared" si="13"/>
        <v>0.25396781933602253</v>
      </c>
    </row>
    <row r="61" spans="1:29" ht="20.25" customHeight="1" x14ac:dyDescent="0.25">
      <c r="A61" s="94" t="s">
        <v>32</v>
      </c>
      <c r="B61" s="39">
        <v>56097</v>
      </c>
      <c r="C61" s="39" t="s">
        <v>128</v>
      </c>
      <c r="D61" s="39" t="s">
        <v>129</v>
      </c>
      <c r="E61" s="39" t="s">
        <v>35</v>
      </c>
      <c r="F61" s="42">
        <v>17404</v>
      </c>
      <c r="G61" s="39" t="s">
        <v>20</v>
      </c>
      <c r="H61" s="43">
        <v>38898</v>
      </c>
      <c r="I61" s="37">
        <v>69878.429999999993</v>
      </c>
      <c r="J61" s="38">
        <v>9.2499999999999999E-2</v>
      </c>
      <c r="K61" s="37">
        <v>600.54999999999995</v>
      </c>
      <c r="L61" s="37">
        <v>0</v>
      </c>
      <c r="M61" s="66">
        <f t="shared" si="14"/>
        <v>295.91498192859342</v>
      </c>
      <c r="N61" s="43" t="s">
        <v>127</v>
      </c>
      <c r="O61" s="43">
        <v>40848</v>
      </c>
      <c r="P61" s="37">
        <v>65100</v>
      </c>
      <c r="Q61" s="37"/>
      <c r="R61" s="74">
        <f t="shared" si="15"/>
        <v>1.0734013824884792</v>
      </c>
      <c r="S61" s="154">
        <v>32550</v>
      </c>
      <c r="T61" s="41">
        <v>33360</v>
      </c>
      <c r="U61" s="41">
        <v>34175</v>
      </c>
      <c r="V61" s="69" t="s">
        <v>109</v>
      </c>
      <c r="W61" s="99">
        <f t="shared" si="2"/>
        <v>0.5</v>
      </c>
      <c r="X61" s="99"/>
      <c r="Y61" s="96">
        <f t="shared" si="3"/>
        <v>0.46580897710495217</v>
      </c>
      <c r="Z61" s="96">
        <f t="shared" si="4"/>
        <v>1.0734013824884792</v>
      </c>
      <c r="AA61" s="97">
        <f t="shared" si="6"/>
        <v>-4778.429999999993</v>
      </c>
      <c r="AC61" s="135">
        <f t="shared" si="13"/>
        <v>0.22038616724492807</v>
      </c>
    </row>
    <row r="62" spans="1:29" ht="20.25" customHeight="1" x14ac:dyDescent="0.25">
      <c r="A62" s="94" t="s">
        <v>32</v>
      </c>
      <c r="B62" s="24">
        <v>2015062902</v>
      </c>
      <c r="C62" s="24" t="s">
        <v>130</v>
      </c>
      <c r="D62" s="24" t="s">
        <v>131</v>
      </c>
      <c r="E62" s="24" t="s">
        <v>132</v>
      </c>
      <c r="F62" s="24">
        <v>38105</v>
      </c>
      <c r="G62" s="24" t="s">
        <v>20</v>
      </c>
      <c r="H62" s="45">
        <v>40750</v>
      </c>
      <c r="I62" s="46">
        <v>45045.29</v>
      </c>
      <c r="J62" s="47">
        <v>8.2100000000000006E-2</v>
      </c>
      <c r="K62" s="46">
        <v>399.72</v>
      </c>
      <c r="L62" s="46">
        <v>121</v>
      </c>
      <c r="M62" s="66">
        <f t="shared" si="14"/>
        <v>216.18680671606978</v>
      </c>
      <c r="N62" s="45">
        <v>42450</v>
      </c>
      <c r="O62" s="45">
        <v>41548</v>
      </c>
      <c r="P62" s="46">
        <v>45000</v>
      </c>
      <c r="Q62" s="46"/>
      <c r="R62" s="74">
        <f t="shared" si="15"/>
        <v>1.0010064444444444</v>
      </c>
      <c r="S62" s="154">
        <f t="shared" si="16"/>
        <v>20250</v>
      </c>
      <c r="T62" s="46">
        <v>21150</v>
      </c>
      <c r="U62" s="46">
        <v>22000</v>
      </c>
      <c r="V62" s="69" t="s">
        <v>109</v>
      </c>
      <c r="W62" s="99">
        <f t="shared" si="2"/>
        <v>0.45</v>
      </c>
      <c r="X62" s="99"/>
      <c r="Y62" s="96">
        <f t="shared" si="3"/>
        <v>0.44954755536039392</v>
      </c>
      <c r="Z62" s="96">
        <f t="shared" si="4"/>
        <v>1.0010064444444444</v>
      </c>
      <c r="AA62" s="97">
        <f t="shared" si="6"/>
        <v>-45.290000000000873</v>
      </c>
      <c r="AC62" s="135">
        <f t="shared" si="13"/>
        <v>0.23317599975631562</v>
      </c>
    </row>
    <row r="63" spans="1:29" s="4" customFormat="1" ht="20.25" customHeight="1" x14ac:dyDescent="0.25">
      <c r="A63" s="94" t="s">
        <v>32</v>
      </c>
      <c r="B63" s="39">
        <v>2015090805</v>
      </c>
      <c r="C63" s="53" t="s">
        <v>133</v>
      </c>
      <c r="D63" s="53" t="s">
        <v>134</v>
      </c>
      <c r="E63" s="53" t="s">
        <v>38</v>
      </c>
      <c r="F63" s="54">
        <v>28441</v>
      </c>
      <c r="G63" s="39" t="s">
        <v>20</v>
      </c>
      <c r="H63" s="43">
        <v>39741</v>
      </c>
      <c r="I63" s="37">
        <v>57788.93</v>
      </c>
      <c r="J63" s="38">
        <v>8.3799999999999999E-2</v>
      </c>
      <c r="K63" s="37">
        <v>444.52</v>
      </c>
      <c r="L63" s="37">
        <v>112.98</v>
      </c>
      <c r="M63" s="66">
        <f t="shared" si="14"/>
        <v>342.62996953291548</v>
      </c>
      <c r="N63" s="43" t="s">
        <v>154</v>
      </c>
      <c r="O63" s="43">
        <v>39772</v>
      </c>
      <c r="P63" s="37">
        <v>46000</v>
      </c>
      <c r="Q63" s="37"/>
      <c r="R63" s="74">
        <f t="shared" si="15"/>
        <v>1.2562810869565217</v>
      </c>
      <c r="S63" s="154">
        <v>23000</v>
      </c>
      <c r="T63" s="41">
        <v>23500</v>
      </c>
      <c r="U63" s="41">
        <v>24000</v>
      </c>
      <c r="V63" s="69" t="s">
        <v>109</v>
      </c>
      <c r="W63" s="99">
        <f t="shared" si="2"/>
        <v>0.5</v>
      </c>
      <c r="X63" s="99"/>
      <c r="Y63" s="96">
        <f t="shared" si="3"/>
        <v>0.39800010140350411</v>
      </c>
      <c r="Z63" s="96">
        <f t="shared" si="4"/>
        <v>1.2562810869565217</v>
      </c>
      <c r="AA63" s="97">
        <f t="shared" si="6"/>
        <v>-11788.93</v>
      </c>
      <c r="AC63" s="135">
        <f t="shared" si="13"/>
        <v>0.23159164180701303</v>
      </c>
    </row>
    <row r="64" spans="1:29" ht="20.25" customHeight="1" x14ac:dyDescent="0.25">
      <c r="A64" s="94" t="s">
        <v>32</v>
      </c>
      <c r="B64" s="39">
        <v>2015090810</v>
      </c>
      <c r="C64" s="53" t="s">
        <v>135</v>
      </c>
      <c r="D64" s="53" t="s">
        <v>136</v>
      </c>
      <c r="E64" s="53" t="s">
        <v>22</v>
      </c>
      <c r="F64" s="54">
        <v>46809</v>
      </c>
      <c r="G64" s="53" t="s">
        <v>20</v>
      </c>
      <c r="H64" s="43">
        <v>38899</v>
      </c>
      <c r="I64" s="37">
        <v>59867.83</v>
      </c>
      <c r="J64" s="55">
        <v>8.2500000000000004E-2</v>
      </c>
      <c r="K64" s="37">
        <v>480.74</v>
      </c>
      <c r="L64" s="37">
        <v>75.91</v>
      </c>
      <c r="M64" s="66">
        <f t="shared" si="14"/>
        <v>283.01464889340104</v>
      </c>
      <c r="N64" s="43" t="s">
        <v>154</v>
      </c>
      <c r="O64" s="56">
        <v>41791</v>
      </c>
      <c r="P64" s="57">
        <v>35000</v>
      </c>
      <c r="Q64" s="57"/>
      <c r="R64" s="74">
        <f t="shared" si="15"/>
        <v>1.7105094285714286</v>
      </c>
      <c r="S64" s="154">
        <v>17500</v>
      </c>
      <c r="T64" s="41">
        <v>18000</v>
      </c>
      <c r="U64" s="41">
        <v>18500</v>
      </c>
      <c r="V64" s="69" t="s">
        <v>109</v>
      </c>
      <c r="W64" s="99">
        <f t="shared" si="2"/>
        <v>0.5</v>
      </c>
      <c r="X64" s="99"/>
      <c r="Y64" s="96">
        <f t="shared" si="3"/>
        <v>0.29231057815190559</v>
      </c>
      <c r="Z64" s="96">
        <f t="shared" si="4"/>
        <v>1.7105094285714288</v>
      </c>
      <c r="AA64" s="97">
        <f t="shared" si="6"/>
        <v>-24867.83</v>
      </c>
      <c r="AC64" s="135">
        <f t="shared" si="13"/>
        <v>0.32949588539514818</v>
      </c>
    </row>
    <row r="65" spans="1:29" ht="20.25" customHeight="1" x14ac:dyDescent="0.25">
      <c r="A65" s="94" t="s">
        <v>32</v>
      </c>
      <c r="B65" s="39">
        <v>2015090825</v>
      </c>
      <c r="C65" s="53" t="s">
        <v>137</v>
      </c>
      <c r="D65" s="53" t="s">
        <v>138</v>
      </c>
      <c r="E65" s="53" t="s">
        <v>113</v>
      </c>
      <c r="F65" s="54">
        <v>10950</v>
      </c>
      <c r="G65" s="53" t="s">
        <v>20</v>
      </c>
      <c r="H65" s="43">
        <v>38534</v>
      </c>
      <c r="I65" s="37">
        <v>93540.75</v>
      </c>
      <c r="J65" s="55">
        <v>6.3799999999999996E-2</v>
      </c>
      <c r="K65" s="37">
        <v>606.4</v>
      </c>
      <c r="L65" s="37">
        <v>264.68</v>
      </c>
      <c r="M65" s="66">
        <f t="shared" si="14"/>
        <v>323.52232323924409</v>
      </c>
      <c r="N65" s="43" t="s">
        <v>154</v>
      </c>
      <c r="O65" s="56">
        <v>39630</v>
      </c>
      <c r="P65" s="57">
        <v>36000</v>
      </c>
      <c r="Q65" s="57"/>
      <c r="R65" s="74">
        <f t="shared" si="15"/>
        <v>2.5983541666666667</v>
      </c>
      <c r="S65" s="154">
        <v>13680</v>
      </c>
      <c r="T65" s="41">
        <v>14400</v>
      </c>
      <c r="U65" s="41">
        <v>15500</v>
      </c>
      <c r="V65" s="69" t="s">
        <v>109</v>
      </c>
      <c r="W65" s="99">
        <f t="shared" si="2"/>
        <v>0.38</v>
      </c>
      <c r="X65" s="99"/>
      <c r="Y65" s="96">
        <f t="shared" si="3"/>
        <v>0.14624642201393509</v>
      </c>
      <c r="Z65" s="96">
        <f t="shared" si="4"/>
        <v>2.5983541666666667</v>
      </c>
      <c r="AA65" s="97">
        <f t="shared" si="6"/>
        <v>-57540.75</v>
      </c>
      <c r="AC65" s="135">
        <f t="shared" si="13"/>
        <v>0.53192939624615843</v>
      </c>
    </row>
    <row r="66" spans="1:29" ht="20.25" customHeight="1" x14ac:dyDescent="0.25">
      <c r="A66" s="94" t="s">
        <v>32</v>
      </c>
      <c r="B66" s="39">
        <v>2015090827</v>
      </c>
      <c r="C66" s="53" t="s">
        <v>139</v>
      </c>
      <c r="D66" s="53" t="s">
        <v>140</v>
      </c>
      <c r="E66" s="53" t="s">
        <v>35</v>
      </c>
      <c r="F66" s="54">
        <v>15003</v>
      </c>
      <c r="G66" s="53" t="s">
        <v>20</v>
      </c>
      <c r="H66" s="43">
        <v>35217</v>
      </c>
      <c r="I66" s="37">
        <v>35620.28</v>
      </c>
      <c r="J66" s="55">
        <v>7.1300000000000002E-2</v>
      </c>
      <c r="K66" s="37">
        <v>450.44</v>
      </c>
      <c r="L66" s="37">
        <v>0</v>
      </c>
      <c r="M66" s="66">
        <f t="shared" si="14"/>
        <v>107.12449042056329</v>
      </c>
      <c r="N66" s="58">
        <v>40664</v>
      </c>
      <c r="O66" s="56">
        <v>40695</v>
      </c>
      <c r="P66" s="57">
        <v>27000</v>
      </c>
      <c r="Q66" s="57"/>
      <c r="R66" s="74">
        <f t="shared" si="15"/>
        <v>1.3192696296296296</v>
      </c>
      <c r="S66" s="154">
        <v>9950</v>
      </c>
      <c r="T66" s="41">
        <v>10800</v>
      </c>
      <c r="U66" s="41">
        <v>11500</v>
      </c>
      <c r="V66" s="69" t="s">
        <v>109</v>
      </c>
      <c r="W66" s="99">
        <f t="shared" si="2"/>
        <v>0.36851851851851852</v>
      </c>
      <c r="X66" s="99"/>
      <c r="Y66" s="96">
        <f t="shared" si="3"/>
        <v>0.2793352550850246</v>
      </c>
      <c r="Z66" s="96">
        <f t="shared" si="4"/>
        <v>1.3192696296296296</v>
      </c>
      <c r="AA66" s="95">
        <f>P66-I66</f>
        <v>-8620.2799999999988</v>
      </c>
      <c r="AC66" s="135">
        <f t="shared" si="13"/>
        <v>0.53830734249168766</v>
      </c>
    </row>
    <row r="67" spans="1:29" ht="20.25" customHeight="1" x14ac:dyDescent="0.25">
      <c r="A67" s="94" t="s">
        <v>32</v>
      </c>
      <c r="B67" s="39">
        <v>2015090833</v>
      </c>
      <c r="C67" s="53" t="s">
        <v>141</v>
      </c>
      <c r="D67" s="53" t="s">
        <v>142</v>
      </c>
      <c r="E67" s="53" t="s">
        <v>113</v>
      </c>
      <c r="F67" s="54">
        <v>14215</v>
      </c>
      <c r="G67" s="53" t="s">
        <v>143</v>
      </c>
      <c r="H67" s="43">
        <v>38047</v>
      </c>
      <c r="I67" s="37">
        <v>42904.29</v>
      </c>
      <c r="J67" s="38">
        <v>0.1038</v>
      </c>
      <c r="K67" s="37">
        <v>676.63</v>
      </c>
      <c r="L67" s="37">
        <v>254.46</v>
      </c>
      <c r="M67" s="66">
        <f t="shared" si="14"/>
        <v>92.32174193899661</v>
      </c>
      <c r="N67" s="43">
        <v>41548</v>
      </c>
      <c r="O67" s="43">
        <v>41579</v>
      </c>
      <c r="P67" s="37">
        <v>40000</v>
      </c>
      <c r="Q67" s="37"/>
      <c r="R67" s="74">
        <f t="shared" si="15"/>
        <v>1.0726072500000001</v>
      </c>
      <c r="S67" s="154">
        <v>20000</v>
      </c>
      <c r="T67" s="41">
        <v>20500</v>
      </c>
      <c r="U67" s="41">
        <v>21000</v>
      </c>
      <c r="V67" s="69" t="s">
        <v>109</v>
      </c>
      <c r="W67" s="99">
        <f t="shared" ref="W67:W73" si="17">S67/P67</f>
        <v>0.5</v>
      </c>
      <c r="X67" s="99"/>
      <c r="Y67" s="96">
        <f t="shared" ref="Y67:Y73" si="18">S67/I67</f>
        <v>0.46615385081538463</v>
      </c>
      <c r="Z67" s="96">
        <f t="shared" ref="Z67:Z73" si="19">W67/Y67</f>
        <v>1.0726072500000001</v>
      </c>
      <c r="AA67" s="97">
        <f t="shared" si="6"/>
        <v>-2904.2900000000009</v>
      </c>
      <c r="AC67" s="135">
        <f t="shared" si="13"/>
        <v>0.38378199324733553</v>
      </c>
    </row>
    <row r="68" spans="1:29" ht="20.25" customHeight="1" x14ac:dyDescent="0.25">
      <c r="A68" s="94" t="s">
        <v>32</v>
      </c>
      <c r="B68" s="39">
        <v>2015090841</v>
      </c>
      <c r="C68" s="53" t="s">
        <v>144</v>
      </c>
      <c r="D68" s="53" t="s">
        <v>145</v>
      </c>
      <c r="E68" s="53" t="s">
        <v>113</v>
      </c>
      <c r="F68" s="54">
        <v>12701</v>
      </c>
      <c r="G68" s="53" t="s">
        <v>20</v>
      </c>
      <c r="H68" s="43">
        <v>39387</v>
      </c>
      <c r="I68" s="37">
        <v>138552.60999999999</v>
      </c>
      <c r="J68" s="38">
        <v>0.10630000000000001</v>
      </c>
      <c r="K68" s="37">
        <v>1352.88</v>
      </c>
      <c r="L68" s="37">
        <v>733.86</v>
      </c>
      <c r="M68" s="66">
        <f t="shared" si="14"/>
        <v>269.5679106212603</v>
      </c>
      <c r="N68" s="43">
        <v>41579</v>
      </c>
      <c r="O68" s="43">
        <v>41609</v>
      </c>
      <c r="P68" s="37">
        <v>29000</v>
      </c>
      <c r="Q68" s="37"/>
      <c r="R68" s="74">
        <f t="shared" si="15"/>
        <v>4.777676206896551</v>
      </c>
      <c r="S68" s="154">
        <v>8700</v>
      </c>
      <c r="T68" s="41">
        <v>9425</v>
      </c>
      <c r="U68" s="41">
        <v>10150</v>
      </c>
      <c r="V68" s="69" t="s">
        <v>109</v>
      </c>
      <c r="W68" s="99">
        <f t="shared" si="17"/>
        <v>0.3</v>
      </c>
      <c r="X68" s="99"/>
      <c r="Y68" s="96">
        <f t="shared" si="18"/>
        <v>6.2792032571598627E-2</v>
      </c>
      <c r="Z68" s="96">
        <f t="shared" si="19"/>
        <v>4.777676206896551</v>
      </c>
      <c r="AA68" s="97">
        <f t="shared" ref="AA68:AA73" si="20">P68-I68</f>
        <v>-109552.60999999999</v>
      </c>
      <c r="AC68" s="135" t="e">
        <f>RATE(M68,-K68,S68)*12</f>
        <v>#NUM!</v>
      </c>
    </row>
    <row r="69" spans="1:29" ht="20.25" customHeight="1" x14ac:dyDescent="0.25">
      <c r="A69" s="94" t="s">
        <v>32</v>
      </c>
      <c r="B69" s="39">
        <v>2015090842</v>
      </c>
      <c r="C69" s="53" t="s">
        <v>146</v>
      </c>
      <c r="D69" s="53" t="s">
        <v>147</v>
      </c>
      <c r="E69" s="53" t="s">
        <v>126</v>
      </c>
      <c r="F69" s="54">
        <v>8618</v>
      </c>
      <c r="G69" s="53" t="s">
        <v>148</v>
      </c>
      <c r="H69" s="43">
        <v>39387</v>
      </c>
      <c r="I69" s="37">
        <v>49370.52</v>
      </c>
      <c r="J69" s="38">
        <v>0.1038</v>
      </c>
      <c r="K69" s="37">
        <v>461.76</v>
      </c>
      <c r="L69" s="37">
        <v>0</v>
      </c>
      <c r="M69" s="66">
        <f t="shared" si="14"/>
        <v>300.50163920494811</v>
      </c>
      <c r="N69" s="43">
        <v>41883</v>
      </c>
      <c r="O69" s="43">
        <v>41913</v>
      </c>
      <c r="P69" s="37">
        <v>29000</v>
      </c>
      <c r="Q69" s="37"/>
      <c r="R69" s="74">
        <f t="shared" si="15"/>
        <v>1.702431724137931</v>
      </c>
      <c r="S69" s="154">
        <f t="shared" si="16"/>
        <v>13050</v>
      </c>
      <c r="T69" s="41">
        <v>13775</v>
      </c>
      <c r="U69" s="41">
        <v>14500</v>
      </c>
      <c r="V69" s="69" t="s">
        <v>109</v>
      </c>
      <c r="W69" s="99">
        <f t="shared" si="17"/>
        <v>0.45</v>
      </c>
      <c r="X69" s="99"/>
      <c r="Y69" s="96">
        <f t="shared" si="18"/>
        <v>0.26432778103208149</v>
      </c>
      <c r="Z69" s="96">
        <f t="shared" si="19"/>
        <v>1.7024317241379312</v>
      </c>
      <c r="AA69" s="97">
        <f t="shared" si="20"/>
        <v>-20370.519999999997</v>
      </c>
      <c r="AC69" s="135">
        <f t="shared" si="13"/>
        <v>0.42459459053279403</v>
      </c>
    </row>
    <row r="70" spans="1:29" ht="20.25" customHeight="1" x14ac:dyDescent="0.25">
      <c r="A70" s="94" t="s">
        <v>32</v>
      </c>
      <c r="B70" s="39">
        <v>2015110603</v>
      </c>
      <c r="C70" s="59" t="s">
        <v>149</v>
      </c>
      <c r="D70" s="59" t="s">
        <v>150</v>
      </c>
      <c r="E70" s="59" t="s">
        <v>113</v>
      </c>
      <c r="F70" s="60">
        <v>13131</v>
      </c>
      <c r="G70" s="39" t="s">
        <v>20</v>
      </c>
      <c r="H70" s="43">
        <v>38565</v>
      </c>
      <c r="I70" s="37">
        <v>60460.76</v>
      </c>
      <c r="J70" s="38">
        <v>7.7499999999999999E-2</v>
      </c>
      <c r="K70" s="37">
        <v>469.4</v>
      </c>
      <c r="L70" s="37">
        <v>225.7</v>
      </c>
      <c r="M70" s="66">
        <f t="shared" si="14"/>
        <v>276.96278171007179</v>
      </c>
      <c r="N70" s="43" t="s">
        <v>154</v>
      </c>
      <c r="O70" s="56">
        <v>41030</v>
      </c>
      <c r="P70" s="57">
        <v>58500</v>
      </c>
      <c r="Q70" s="57"/>
      <c r="R70" s="74">
        <f t="shared" si="15"/>
        <v>1.033517264957265</v>
      </c>
      <c r="S70" s="154">
        <v>22725</v>
      </c>
      <c r="T70" s="41">
        <v>23400</v>
      </c>
      <c r="U70" s="41">
        <v>26325</v>
      </c>
      <c r="V70" s="69" t="s">
        <v>109</v>
      </c>
      <c r="W70" s="99">
        <f t="shared" si="17"/>
        <v>0.38846153846153847</v>
      </c>
      <c r="X70" s="99"/>
      <c r="Y70" s="96">
        <f t="shared" si="18"/>
        <v>0.37586361798958529</v>
      </c>
      <c r="Z70" s="96">
        <f t="shared" si="19"/>
        <v>1.033517264957265</v>
      </c>
      <c r="AA70" s="97">
        <f t="shared" si="20"/>
        <v>-1960.760000000002</v>
      </c>
      <c r="AC70" s="135">
        <f t="shared" si="13"/>
        <v>0.24698972500035449</v>
      </c>
    </row>
    <row r="71" spans="1:29" ht="20.25" customHeight="1" x14ac:dyDescent="0.25">
      <c r="A71" s="94" t="s">
        <v>32</v>
      </c>
      <c r="B71" s="51">
        <v>2015122911</v>
      </c>
      <c r="C71" s="20" t="s">
        <v>151</v>
      </c>
      <c r="D71" s="20" t="s">
        <v>152</v>
      </c>
      <c r="E71" s="20" t="s">
        <v>153</v>
      </c>
      <c r="F71" s="48">
        <v>72204</v>
      </c>
      <c r="G71" s="20" t="s">
        <v>20</v>
      </c>
      <c r="H71" s="43">
        <v>40724</v>
      </c>
      <c r="I71" s="37">
        <v>35977.71</v>
      </c>
      <c r="J71" s="38">
        <v>0.09</v>
      </c>
      <c r="K71" s="37">
        <v>400</v>
      </c>
      <c r="L71" s="37">
        <v>50</v>
      </c>
      <c r="M71" s="66">
        <f t="shared" si="14"/>
        <v>150.24661828019848</v>
      </c>
      <c r="N71" s="43" t="s">
        <v>154</v>
      </c>
      <c r="O71" s="43">
        <v>41548</v>
      </c>
      <c r="P71" s="37">
        <v>25000</v>
      </c>
      <c r="Q71" s="37"/>
      <c r="R71" s="74">
        <f t="shared" si="15"/>
        <v>1.4391084000000001</v>
      </c>
      <c r="S71" s="154">
        <v>9850</v>
      </c>
      <c r="T71" s="41">
        <v>10000</v>
      </c>
      <c r="U71" s="41">
        <v>11380</v>
      </c>
      <c r="V71" s="69" t="s">
        <v>109</v>
      </c>
      <c r="W71" s="99">
        <f t="shared" si="17"/>
        <v>0.39400000000000002</v>
      </c>
      <c r="X71" s="99"/>
      <c r="Y71" s="96">
        <f t="shared" si="18"/>
        <v>0.27378062694929722</v>
      </c>
      <c r="Z71" s="96">
        <f t="shared" si="19"/>
        <v>1.4391084000000001</v>
      </c>
      <c r="AA71" s="97">
        <f t="shared" si="20"/>
        <v>-10977.71</v>
      </c>
      <c r="AC71" s="135">
        <f t="shared" si="13"/>
        <v>0.4860595909040315</v>
      </c>
    </row>
    <row r="72" spans="1:29" ht="20.25" customHeight="1" x14ac:dyDescent="0.25">
      <c r="A72" s="94" t="s">
        <v>32</v>
      </c>
      <c r="B72" s="51">
        <v>2015122933</v>
      </c>
      <c r="C72" s="20" t="s">
        <v>155</v>
      </c>
      <c r="D72" s="20" t="s">
        <v>156</v>
      </c>
      <c r="E72" s="20" t="s">
        <v>132</v>
      </c>
      <c r="F72" s="48">
        <v>37050</v>
      </c>
      <c r="G72" s="20" t="s">
        <v>20</v>
      </c>
      <c r="H72" s="43">
        <v>41985</v>
      </c>
      <c r="I72" s="37">
        <v>25823.35</v>
      </c>
      <c r="J72" s="38">
        <v>0.09</v>
      </c>
      <c r="K72" s="37">
        <v>375</v>
      </c>
      <c r="L72" s="37">
        <v>20</v>
      </c>
      <c r="M72" s="66">
        <f t="shared" si="14"/>
        <v>97.247627283541021</v>
      </c>
      <c r="N72" s="43" t="s">
        <v>154</v>
      </c>
      <c r="O72" s="43">
        <v>42186</v>
      </c>
      <c r="P72" s="37">
        <v>25000</v>
      </c>
      <c r="Q72" s="37"/>
      <c r="R72" s="74">
        <f t="shared" si="15"/>
        <v>1.032934</v>
      </c>
      <c r="S72" s="154">
        <v>10825</v>
      </c>
      <c r="T72" s="41">
        <v>11250</v>
      </c>
      <c r="U72" s="41">
        <v>12500</v>
      </c>
      <c r="V72" s="69" t="s">
        <v>109</v>
      </c>
      <c r="W72" s="99">
        <f t="shared" si="17"/>
        <v>0.433</v>
      </c>
      <c r="X72" s="99"/>
      <c r="Y72" s="96">
        <f t="shared" si="18"/>
        <v>0.41919425636100666</v>
      </c>
      <c r="Z72" s="96">
        <f t="shared" si="19"/>
        <v>1.0329339999999998</v>
      </c>
      <c r="AA72" s="97">
        <f t="shared" si="20"/>
        <v>-823.34999999999854</v>
      </c>
      <c r="AC72" s="135">
        <f t="shared" si="13"/>
        <v>0.39834321608475254</v>
      </c>
    </row>
    <row r="73" spans="1:29" ht="20.25" customHeight="1" x14ac:dyDescent="0.25">
      <c r="A73" s="94" t="s">
        <v>32</v>
      </c>
      <c r="B73" s="51">
        <v>2015122946</v>
      </c>
      <c r="C73" s="20" t="s">
        <v>157</v>
      </c>
      <c r="D73" s="20" t="s">
        <v>158</v>
      </c>
      <c r="E73" s="20" t="s">
        <v>35</v>
      </c>
      <c r="F73" s="48">
        <v>18634</v>
      </c>
      <c r="G73" s="20" t="s">
        <v>20</v>
      </c>
      <c r="H73" s="43">
        <v>40413</v>
      </c>
      <c r="I73" s="37">
        <v>29097.8</v>
      </c>
      <c r="J73" s="38">
        <v>0.09</v>
      </c>
      <c r="K73" s="37">
        <v>400</v>
      </c>
      <c r="L73" s="37">
        <v>210</v>
      </c>
      <c r="M73" s="66">
        <f t="shared" si="14"/>
        <v>105.55943313785956</v>
      </c>
      <c r="N73" s="40" t="s">
        <v>154</v>
      </c>
      <c r="O73" s="43">
        <v>41944</v>
      </c>
      <c r="P73" s="37">
        <v>39000</v>
      </c>
      <c r="Q73" s="37"/>
      <c r="R73" s="74">
        <f t="shared" si="15"/>
        <v>0.74609743589743582</v>
      </c>
      <c r="S73" s="154">
        <v>13090</v>
      </c>
      <c r="T73" s="41">
        <v>13650</v>
      </c>
      <c r="U73" s="41">
        <v>14500</v>
      </c>
      <c r="V73" s="69" t="s">
        <v>109</v>
      </c>
      <c r="W73" s="99">
        <f t="shared" si="17"/>
        <v>0.33564102564102566</v>
      </c>
      <c r="X73" s="99"/>
      <c r="Y73" s="96">
        <f t="shared" si="18"/>
        <v>0.44986218889400575</v>
      </c>
      <c r="Z73" s="96">
        <f t="shared" si="19"/>
        <v>0.74609743589743593</v>
      </c>
      <c r="AA73" s="97">
        <f t="shared" si="20"/>
        <v>9902.2000000000007</v>
      </c>
      <c r="AC73" s="135">
        <f t="shared" si="13"/>
        <v>0.34889166688566003</v>
      </c>
    </row>
    <row r="74" spans="1:29" ht="30" hidden="1" x14ac:dyDescent="0.25">
      <c r="A74" s="26" t="s">
        <v>23</v>
      </c>
      <c r="B74" s="26" t="s">
        <v>23</v>
      </c>
      <c r="C74" s="27" t="s">
        <v>0</v>
      </c>
      <c r="D74" s="27" t="s">
        <v>1</v>
      </c>
      <c r="E74" s="27" t="s">
        <v>2</v>
      </c>
      <c r="F74" s="28" t="s">
        <v>3</v>
      </c>
      <c r="G74" s="26" t="s">
        <v>4</v>
      </c>
      <c r="H74" s="34" t="s">
        <v>13</v>
      </c>
      <c r="I74" s="30" t="s">
        <v>14</v>
      </c>
      <c r="J74" s="31" t="s">
        <v>15</v>
      </c>
      <c r="K74" s="32" t="s">
        <v>16</v>
      </c>
      <c r="L74" s="30" t="s">
        <v>17</v>
      </c>
      <c r="M74" s="65" t="s">
        <v>36</v>
      </c>
      <c r="N74"/>
      <c r="O74"/>
      <c r="P74"/>
      <c r="Q74"/>
      <c r="R74"/>
      <c r="S74"/>
      <c r="T74"/>
      <c r="U74"/>
      <c r="V74"/>
      <c r="W74" s="98"/>
      <c r="X74" s="98"/>
      <c r="Y74" s="1"/>
      <c r="Z74" s="1"/>
      <c r="AA74" s="95"/>
      <c r="AC74" s="135" t="s">
        <v>201</v>
      </c>
    </row>
    <row r="75" spans="1:29" ht="20.25" hidden="1" customHeight="1" x14ac:dyDescent="0.25">
      <c r="A75" s="26" t="s">
        <v>23</v>
      </c>
      <c r="B75" s="35">
        <v>41211</v>
      </c>
      <c r="C75" s="71" t="s">
        <v>101</v>
      </c>
      <c r="D75" s="71" t="s">
        <v>102</v>
      </c>
      <c r="E75" s="71" t="s">
        <v>38</v>
      </c>
      <c r="F75" s="73">
        <v>28052</v>
      </c>
      <c r="G75" s="5" t="s">
        <v>20</v>
      </c>
      <c r="H75" s="14">
        <v>40000</v>
      </c>
      <c r="I75" s="8">
        <f t="shared" ref="I75:I76" si="21">SUM(H75*0.53)</f>
        <v>21200</v>
      </c>
      <c r="J75" s="8">
        <f t="shared" ref="J75:J76" si="22">SUM(H75*0.55)</f>
        <v>22000</v>
      </c>
      <c r="K75" s="8">
        <f t="shared" ref="K75:K76" si="23">SUM(H75*0.58)</f>
        <v>23200</v>
      </c>
      <c r="L75" s="70" t="s">
        <v>109</v>
      </c>
      <c r="M75" s="67"/>
      <c r="N75"/>
      <c r="O75"/>
      <c r="P75"/>
      <c r="Q75"/>
      <c r="R75"/>
      <c r="S75"/>
      <c r="T75"/>
      <c r="U75"/>
      <c r="V75"/>
      <c r="W75" s="98"/>
      <c r="X75" s="98"/>
      <c r="Y75" s="1"/>
      <c r="Z75" s="1"/>
      <c r="AA75" s="95"/>
      <c r="AC75" s="135" t="s">
        <v>201</v>
      </c>
    </row>
    <row r="76" spans="1:29" ht="20.25" hidden="1" customHeight="1" x14ac:dyDescent="0.25">
      <c r="A76" s="26" t="s">
        <v>23</v>
      </c>
      <c r="B76" s="39">
        <v>39787</v>
      </c>
      <c r="C76" s="39" t="s">
        <v>104</v>
      </c>
      <c r="D76" s="39" t="s">
        <v>24</v>
      </c>
      <c r="E76" s="39" t="s">
        <v>25</v>
      </c>
      <c r="F76" s="39">
        <v>35224</v>
      </c>
      <c r="G76" s="39" t="s">
        <v>20</v>
      </c>
      <c r="H76" s="81">
        <v>31500</v>
      </c>
      <c r="I76" s="37">
        <f t="shared" si="21"/>
        <v>16695</v>
      </c>
      <c r="J76" s="37">
        <f t="shared" si="22"/>
        <v>17325</v>
      </c>
      <c r="K76" s="37">
        <f t="shared" si="23"/>
        <v>18270</v>
      </c>
      <c r="L76" s="82" t="s">
        <v>109</v>
      </c>
      <c r="M76" s="77" t="s">
        <v>105</v>
      </c>
      <c r="N76"/>
      <c r="O76"/>
      <c r="P76"/>
      <c r="Q76"/>
      <c r="R76"/>
      <c r="S76"/>
      <c r="T76"/>
      <c r="U76"/>
      <c r="V76"/>
      <c r="W76" s="98"/>
      <c r="X76" s="98"/>
      <c r="Y76" s="1"/>
      <c r="Z76" s="1"/>
      <c r="AA76" s="95"/>
      <c r="AC76" s="135" t="s">
        <v>201</v>
      </c>
    </row>
    <row r="77" spans="1:29" ht="20.25" hidden="1" customHeight="1" x14ac:dyDescent="0.25">
      <c r="A77" s="26" t="s">
        <v>23</v>
      </c>
      <c r="B77" s="83">
        <v>39894</v>
      </c>
      <c r="C77" s="39" t="s">
        <v>159</v>
      </c>
      <c r="D77" s="39" t="s">
        <v>103</v>
      </c>
      <c r="E77" s="39" t="s">
        <v>33</v>
      </c>
      <c r="F77" s="42">
        <v>40211</v>
      </c>
      <c r="G77" s="39" t="s">
        <v>20</v>
      </c>
      <c r="H77" s="81">
        <v>34000</v>
      </c>
      <c r="I77" s="37">
        <v>19380</v>
      </c>
      <c r="J77" s="37">
        <v>20400</v>
      </c>
      <c r="K77" s="37">
        <v>21420</v>
      </c>
      <c r="L77" s="82" t="s">
        <v>109</v>
      </c>
      <c r="M77" s="84" t="s">
        <v>160</v>
      </c>
      <c r="N77"/>
      <c r="O77"/>
      <c r="P77"/>
      <c r="Q77"/>
      <c r="R77"/>
      <c r="S77"/>
      <c r="T77"/>
      <c r="U77"/>
      <c r="V77"/>
      <c r="W77" s="98"/>
      <c r="X77" s="98"/>
      <c r="Y77" s="1"/>
      <c r="Z77" s="1"/>
      <c r="AA77" s="95"/>
      <c r="AC77" s="135" t="s">
        <v>201</v>
      </c>
    </row>
    <row r="78" spans="1:29" ht="20.25" customHeight="1" x14ac:dyDescent="0.25">
      <c r="B78" s="88"/>
      <c r="C78" s="88"/>
      <c r="D78" s="88"/>
      <c r="E78" s="88"/>
      <c r="F78" s="89"/>
      <c r="G78" s="88"/>
      <c r="H78" s="86"/>
      <c r="I78" s="85"/>
      <c r="J78" s="90"/>
      <c r="K78" s="85"/>
      <c r="L78" s="85"/>
      <c r="M78" s="91"/>
      <c r="N78"/>
      <c r="O78"/>
      <c r="P78"/>
      <c r="Q78"/>
      <c r="R78"/>
      <c r="S78"/>
      <c r="T78"/>
      <c r="U78"/>
      <c r="V78"/>
      <c r="W78" s="98"/>
      <c r="X78" s="98"/>
    </row>
    <row r="79" spans="1:29" ht="20.25" customHeight="1" x14ac:dyDescent="0.25">
      <c r="B79" s="88"/>
      <c r="C79" s="88"/>
      <c r="D79" s="88"/>
      <c r="E79" s="88"/>
      <c r="F79" s="89"/>
      <c r="G79" s="88"/>
      <c r="H79" s="86"/>
      <c r="I79" s="85"/>
      <c r="J79" s="90"/>
      <c r="K79" s="85"/>
      <c r="L79" s="85"/>
      <c r="M79" s="91"/>
      <c r="N79"/>
      <c r="O79"/>
      <c r="P79"/>
      <c r="Q79"/>
      <c r="R79"/>
      <c r="S79"/>
      <c r="T79"/>
      <c r="U79"/>
      <c r="V79"/>
      <c r="W79" s="98"/>
      <c r="X79" s="98"/>
    </row>
    <row r="80" spans="1:29" ht="20.25" customHeight="1" x14ac:dyDescent="0.25">
      <c r="B80" s="88"/>
      <c r="C80" s="88"/>
      <c r="D80" s="88"/>
      <c r="E80" s="88"/>
      <c r="F80" s="89"/>
      <c r="G80" s="88"/>
      <c r="H80" s="86"/>
      <c r="I80" s="85"/>
      <c r="J80" s="90"/>
      <c r="K80" s="85"/>
      <c r="L80" s="85"/>
      <c r="M80" s="91"/>
      <c r="N80" s="86"/>
      <c r="O80" s="86"/>
      <c r="P80" s="85"/>
      <c r="Q80" s="85"/>
      <c r="R80" s="85"/>
      <c r="S80" s="87"/>
      <c r="T80" s="87"/>
      <c r="U80" s="87"/>
      <c r="V80" s="80"/>
      <c r="W80" s="80"/>
      <c r="X80" s="80"/>
    </row>
    <row r="94" spans="8:8" ht="20.25" customHeight="1" x14ac:dyDescent="0.25">
      <c r="H94" s="3" t="s">
        <v>201</v>
      </c>
    </row>
  </sheetData>
  <autoFilter ref="A1:AB77">
    <filterColumn colId="0">
      <filters>
        <filter val="NPL"/>
      </filters>
    </filterColumn>
  </autoFilter>
  <hyperlinks>
    <hyperlink ref="V2" r:id="rId1"/>
    <hyperlink ref="V3" r:id="rId2"/>
    <hyperlink ref="V4" r:id="rId3"/>
    <hyperlink ref="V5" r:id="rId4"/>
    <hyperlink ref="V6" r:id="rId5"/>
    <hyperlink ref="V7" r:id="rId6"/>
    <hyperlink ref="V8" r:id="rId7"/>
    <hyperlink ref="V9" r:id="rId8"/>
    <hyperlink ref="V10" r:id="rId9"/>
    <hyperlink ref="V11" r:id="rId10"/>
    <hyperlink ref="V12" r:id="rId11"/>
    <hyperlink ref="V13" r:id="rId12"/>
    <hyperlink ref="V14" r:id="rId13"/>
    <hyperlink ref="V15" r:id="rId14"/>
    <hyperlink ref="V16" r:id="rId15"/>
    <hyperlink ref="V17" r:id="rId16"/>
    <hyperlink ref="V18" r:id="rId17"/>
    <hyperlink ref="V19" r:id="rId18"/>
    <hyperlink ref="V20" r:id="rId19"/>
    <hyperlink ref="V21" r:id="rId20"/>
    <hyperlink ref="V22" r:id="rId21"/>
    <hyperlink ref="V23" r:id="rId22"/>
    <hyperlink ref="V24" r:id="rId23"/>
    <hyperlink ref="V25" r:id="rId24"/>
    <hyperlink ref="V26" r:id="rId25"/>
    <hyperlink ref="V27" r:id="rId26"/>
    <hyperlink ref="V28" r:id="rId27"/>
    <hyperlink ref="V29" r:id="rId28"/>
    <hyperlink ref="V30" r:id="rId29"/>
    <hyperlink ref="V31" r:id="rId30"/>
    <hyperlink ref="V32" r:id="rId31"/>
    <hyperlink ref="V33" r:id="rId32"/>
    <hyperlink ref="V34" r:id="rId33"/>
    <hyperlink ref="V36" r:id="rId34"/>
    <hyperlink ref="V37" r:id="rId35"/>
    <hyperlink ref="V38" r:id="rId36"/>
    <hyperlink ref="V39" r:id="rId37"/>
    <hyperlink ref="V40" r:id="rId38"/>
    <hyperlink ref="V41" r:id="rId39"/>
    <hyperlink ref="V42" r:id="rId40"/>
    <hyperlink ref="V43" r:id="rId41"/>
    <hyperlink ref="V44" r:id="rId42"/>
    <hyperlink ref="V47" r:id="rId43"/>
    <hyperlink ref="V49" r:id="rId44"/>
    <hyperlink ref="V50" r:id="rId45"/>
    <hyperlink ref="V51" r:id="rId46"/>
    <hyperlink ref="V52" r:id="rId47"/>
    <hyperlink ref="V53" r:id="rId48"/>
    <hyperlink ref="V54" r:id="rId49"/>
    <hyperlink ref="V55" r:id="rId50"/>
    <hyperlink ref="V56" r:id="rId51"/>
    <hyperlink ref="V57" r:id="rId52"/>
    <hyperlink ref="V58" r:id="rId53"/>
    <hyperlink ref="V59" r:id="rId54"/>
    <hyperlink ref="V60" r:id="rId55"/>
    <hyperlink ref="V61" r:id="rId56"/>
    <hyperlink ref="V62" r:id="rId57"/>
    <hyperlink ref="V63" r:id="rId58"/>
    <hyperlink ref="V64" r:id="rId59"/>
    <hyperlink ref="V65" r:id="rId60"/>
    <hyperlink ref="V66" r:id="rId61"/>
    <hyperlink ref="V67" r:id="rId62"/>
    <hyperlink ref="V68" r:id="rId63"/>
    <hyperlink ref="V69" r:id="rId64"/>
    <hyperlink ref="V70" r:id="rId65"/>
    <hyperlink ref="V71" r:id="rId66"/>
    <hyperlink ref="V72" r:id="rId67"/>
    <hyperlink ref="V73" r:id="rId68"/>
    <hyperlink ref="L75" r:id="rId69"/>
    <hyperlink ref="L76" r:id="rId70"/>
    <hyperlink ref="L77" r:id="rId71"/>
    <hyperlink ref="V45" r:id="rId72"/>
    <hyperlink ref="V46" r:id="rId73"/>
  </hyperlinks>
  <pageMargins left="0.7" right="0.7" top="0.75" bottom="0.75" header="0.3" footer="0.3"/>
  <pageSetup orientation="landscape" r:id="rId74"/>
  <legacyDrawing r:id="rId7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Mangan</dc:creator>
  <cp:lastModifiedBy>Owner</cp:lastModifiedBy>
  <cp:lastPrinted>2016-04-06T15:29:41Z</cp:lastPrinted>
  <dcterms:created xsi:type="dcterms:W3CDTF">2016-02-01T20:42:58Z</dcterms:created>
  <dcterms:modified xsi:type="dcterms:W3CDTF">2016-04-12T17:17:10Z</dcterms:modified>
</cp:coreProperties>
</file>