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dies\Desktop\"/>
    </mc:Choice>
  </mc:AlternateContent>
  <bookViews>
    <workbookView xWindow="0" yWindow="0" windowWidth="19200" windowHeight="121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Sheet1!$B$2:$AB$33</definedName>
    <definedName name="_xlnm.Print_Titles" localSheetId="0">Sheet1!$1:$1</definedName>
  </definedNames>
  <calcPr calcId="152511"/>
</workbook>
</file>

<file path=xl/calcChain.xml><?xml version="1.0" encoding="utf-8"?>
<calcChain xmlns="http://schemas.openxmlformats.org/spreadsheetml/2006/main">
  <c r="AB3" i="1" l="1"/>
  <c r="AB12" i="1"/>
  <c r="AB13" i="1"/>
  <c r="AB14" i="1"/>
  <c r="AB15" i="1"/>
  <c r="AB16" i="1"/>
  <c r="AB17" i="1"/>
  <c r="AB18" i="1"/>
  <c r="AB19" i="1"/>
  <c r="AB20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2" i="1"/>
  <c r="AA3" i="1"/>
  <c r="AA15" i="1"/>
  <c r="AA16" i="1"/>
  <c r="AA19" i="1"/>
  <c r="AA22" i="1"/>
  <c r="AA23" i="1"/>
  <c r="AA25" i="1"/>
  <c r="AA26" i="1"/>
  <c r="AA27" i="1"/>
  <c r="AA29" i="1"/>
  <c r="AA31" i="1"/>
  <c r="AA32" i="1"/>
  <c r="Z3" i="1"/>
  <c r="Z4" i="1"/>
  <c r="AB4" i="1" s="1"/>
  <c r="Z5" i="1"/>
  <c r="AB5" i="1" s="1"/>
  <c r="Z6" i="1"/>
  <c r="AA6" i="1" s="1"/>
  <c r="Z7" i="1"/>
  <c r="AB7" i="1" s="1"/>
  <c r="Z8" i="1"/>
  <c r="AB8" i="1" s="1"/>
  <c r="Z9" i="1"/>
  <c r="AA9" i="1" s="1"/>
  <c r="Z10" i="1"/>
  <c r="AA10" i="1" s="1"/>
  <c r="Z11" i="1"/>
  <c r="AB11" i="1" s="1"/>
  <c r="Z12" i="1"/>
  <c r="Z13" i="1"/>
  <c r="AA13" i="1" s="1"/>
  <c r="Z14" i="1"/>
  <c r="AA14" i="1" s="1"/>
  <c r="Z15" i="1"/>
  <c r="Z16" i="1"/>
  <c r="Z17" i="1"/>
  <c r="Z18" i="1"/>
  <c r="Z19" i="1"/>
  <c r="Z20" i="1"/>
  <c r="Z21" i="1"/>
  <c r="AB21" i="1" s="1"/>
  <c r="Z22" i="1"/>
  <c r="Z23" i="1"/>
  <c r="Z24" i="1"/>
  <c r="Z25" i="1"/>
  <c r="Z26" i="1"/>
  <c r="Z27" i="1"/>
  <c r="Z28" i="1"/>
  <c r="Z29" i="1"/>
  <c r="Z30" i="1"/>
  <c r="Z31" i="1"/>
  <c r="Z32" i="1"/>
  <c r="Z33" i="1"/>
  <c r="Z2" i="1"/>
  <c r="AA2" i="1" s="1"/>
  <c r="X34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15" i="1"/>
  <c r="Z34" i="1" l="1"/>
  <c r="Z35" i="1" s="1"/>
  <c r="AB9" i="1"/>
  <c r="AB6" i="1"/>
  <c r="AB10" i="1"/>
  <c r="V3" i="1"/>
  <c r="V6" i="1"/>
  <c r="V9" i="1"/>
  <c r="V10" i="1"/>
  <c r="V13" i="1"/>
  <c r="V14" i="1"/>
  <c r="V15" i="1"/>
  <c r="V16" i="1"/>
  <c r="V19" i="1"/>
  <c r="V22" i="1"/>
  <c r="V23" i="1"/>
  <c r="V25" i="1"/>
  <c r="V26" i="1"/>
  <c r="V27" i="1"/>
  <c r="V29" i="1"/>
  <c r="V31" i="1"/>
  <c r="V32" i="1"/>
  <c r="V2" i="1"/>
  <c r="F34" i="1"/>
  <c r="K34" i="1"/>
  <c r="L34" i="1"/>
  <c r="M34" i="1"/>
  <c r="N34" i="1"/>
  <c r="I3" i="1"/>
  <c r="I6" i="1"/>
  <c r="I9" i="1"/>
  <c r="I10" i="1"/>
  <c r="I13" i="1"/>
  <c r="I14" i="1"/>
  <c r="I15" i="1"/>
  <c r="I16" i="1"/>
  <c r="I19" i="1"/>
  <c r="I22" i="1"/>
  <c r="I23" i="1"/>
  <c r="I25" i="1"/>
  <c r="I26" i="1"/>
  <c r="I27" i="1"/>
  <c r="I29" i="1"/>
  <c r="I31" i="1"/>
  <c r="I32" i="1"/>
  <c r="I2" i="1"/>
  <c r="I34" i="1" s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5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Q33" i="1" l="1"/>
  <c r="Q25" i="1"/>
  <c r="Q17" i="1"/>
  <c r="Q24" i="1"/>
  <c r="Q32" i="1"/>
  <c r="Q23" i="1"/>
  <c r="Q16" i="1"/>
  <c r="Q31" i="1"/>
  <c r="Q30" i="1"/>
  <c r="Q22" i="1"/>
  <c r="Q29" i="1"/>
  <c r="Q21" i="1"/>
  <c r="Q28" i="1"/>
  <c r="Q20" i="1"/>
  <c r="Q27" i="1"/>
  <c r="Q19" i="1"/>
  <c r="Q15" i="1"/>
  <c r="Q26" i="1"/>
  <c r="Q18" i="1"/>
</calcChain>
</file>

<file path=xl/sharedStrings.xml><?xml version="1.0" encoding="utf-8"?>
<sst xmlns="http://schemas.openxmlformats.org/spreadsheetml/2006/main" count="120" uniqueCount="76">
  <si>
    <t>Payer</t>
  </si>
  <si>
    <t>Address</t>
  </si>
  <si>
    <t>Sale Date</t>
  </si>
  <si>
    <t>First Pmt</t>
  </si>
  <si>
    <t>Sales Price</t>
  </si>
  <si>
    <t>Note Amount</t>
  </si>
  <si>
    <t>P &amp; I Amount</t>
  </si>
  <si>
    <t>Interest Rate</t>
  </si>
  <si>
    <t>Total Pmts</t>
  </si>
  <si>
    <t># Pmts Made</t>
  </si>
  <si>
    <t># Rem Pmts</t>
  </si>
  <si>
    <t>LTV</t>
  </si>
  <si>
    <t xml:space="preserve">Pmt History </t>
  </si>
  <si>
    <t>Price to Seller</t>
  </si>
  <si>
    <t>Equals % of UPB</t>
  </si>
  <si>
    <t>Loan #</t>
  </si>
  <si>
    <t>Smith</t>
  </si>
  <si>
    <t>01/01/16 Balance</t>
  </si>
  <si>
    <t>Int Only</t>
  </si>
  <si>
    <t>Balloon Balance</t>
  </si>
  <si>
    <t>Mt. Pleaant SC 29464</t>
  </si>
  <si>
    <t>Vienna VA 22182</t>
  </si>
  <si>
    <t xml:space="preserve">Washington DC </t>
  </si>
  <si>
    <t>Bristol VA 22003</t>
  </si>
  <si>
    <t>Fort Washington MD 20744</t>
  </si>
  <si>
    <t>Capitol Heights MD 20743</t>
  </si>
  <si>
    <t>Alexandria VA 22312</t>
  </si>
  <si>
    <t>Washington  DC 20011</t>
  </si>
  <si>
    <t>Fairfax Station VA 22039</t>
  </si>
  <si>
    <t>Adamstown MD 21710</t>
  </si>
  <si>
    <t xml:space="preserve">Atlanta GA </t>
  </si>
  <si>
    <t>Alexandria  VA 22315</t>
  </si>
  <si>
    <t xml:space="preserve">  </t>
  </si>
  <si>
    <t>Owings Mills MD 21117</t>
  </si>
  <si>
    <t>Woodbridge VA 22192</t>
  </si>
  <si>
    <t>Dumphries VA 22025</t>
  </si>
  <si>
    <t>Woodbridge  VA 22192</t>
  </si>
  <si>
    <t>Boynton Beach FL 33436</t>
  </si>
  <si>
    <t>Springfield VA 22182</t>
  </si>
  <si>
    <t>Springfield VA 22152</t>
  </si>
  <si>
    <t>Springfield VA 22150</t>
  </si>
  <si>
    <t xml:space="preserve">  Rem Term 'Calc'</t>
  </si>
  <si>
    <t>Cana</t>
  </si>
  <si>
    <t>Smitr</t>
  </si>
  <si>
    <t>Mura</t>
  </si>
  <si>
    <t>Huer</t>
  </si>
  <si>
    <t>Kadi</t>
  </si>
  <si>
    <t>Petwo</t>
  </si>
  <si>
    <t>AVAV</t>
  </si>
  <si>
    <t>NEV</t>
  </si>
  <si>
    <t>Veac</t>
  </si>
  <si>
    <t xml:space="preserve">Pott                </t>
  </si>
  <si>
    <t>Baue</t>
  </si>
  <si>
    <t>Wild</t>
  </si>
  <si>
    <t xml:space="preserve">Thor      </t>
  </si>
  <si>
    <t>Mitc</t>
  </si>
  <si>
    <t>Fors</t>
  </si>
  <si>
    <t>Snyd</t>
  </si>
  <si>
    <t>Glos</t>
  </si>
  <si>
    <t>Bord</t>
  </si>
  <si>
    <t>Smitt</t>
  </si>
  <si>
    <t>Smitp</t>
  </si>
  <si>
    <t>Kist</t>
  </si>
  <si>
    <t>Davi</t>
  </si>
  <si>
    <t>Chil</t>
  </si>
  <si>
    <t>Loan Amort</t>
  </si>
  <si>
    <t xml:space="preserve">Calculated # made </t>
  </si>
  <si>
    <t>Calcutaded Baloon Pmt</t>
  </si>
  <si>
    <t>WAC</t>
  </si>
  <si>
    <t>Zillow Value</t>
  </si>
  <si>
    <t>Down Pmt</t>
  </si>
  <si>
    <t>Equity</t>
  </si>
  <si>
    <t>Calculated Remaining Term</t>
  </si>
  <si>
    <t>Buy Yield</t>
  </si>
  <si>
    <t>ITV</t>
  </si>
  <si>
    <t>WAM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</si>
</sst>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mm/dd/yy;@"/>
    <numFmt numFmtId="166" formatCode="_(* #,##0_);_(* \(#,##0\);_(* &quot;-&quot;??_);_(@_)"/>
  </numFmts>
  <fonts count="10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MS Sans Serif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30303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</cellStyleXfs>
  <cellXfs count="107">
    <xf numFmtId="0" fontId="0" fillId="0" borderId="0" xfId="0"/>
    <xf numFmtId="0" fontId="5" fillId="0" borderId="0" xfId="0" applyFont="1"/>
    <xf numFmtId="0" fontId="0" fillId="2" borderId="0" xfId="0" applyFill="1"/>
    <xf numFmtId="0" fontId="5" fillId="2" borderId="1" xfId="0" applyFont="1" applyFill="1" applyBorder="1" applyAlignment="1">
      <alignment horizontal="center"/>
    </xf>
    <xf numFmtId="0" fontId="5" fillId="0" borderId="0" xfId="0" applyFont="1" applyBorder="1"/>
    <xf numFmtId="0" fontId="3" fillId="2" borderId="2" xfId="2" applyFont="1" applyFill="1" applyBorder="1" applyAlignment="1" applyProtection="1">
      <alignment horizontal="center" wrapText="1"/>
    </xf>
    <xf numFmtId="0" fontId="3" fillId="2" borderId="3" xfId="2" applyFont="1" applyFill="1" applyBorder="1" applyAlignment="1" applyProtection="1">
      <alignment horizontal="center" wrapText="1"/>
    </xf>
    <xf numFmtId="14" fontId="3" fillId="2" borderId="3" xfId="2" applyNumberFormat="1" applyFont="1" applyFill="1" applyBorder="1" applyAlignment="1" applyProtection="1">
      <alignment horizontal="center" wrapText="1"/>
    </xf>
    <xf numFmtId="164" fontId="3" fillId="2" borderId="3" xfId="2" applyNumberFormat="1" applyFont="1" applyFill="1" applyBorder="1" applyAlignment="1" applyProtection="1">
      <alignment horizontal="center" wrapText="1"/>
    </xf>
    <xf numFmtId="10" fontId="3" fillId="2" borderId="3" xfId="2" applyNumberFormat="1" applyFont="1" applyFill="1" applyBorder="1" applyAlignment="1" applyProtection="1">
      <alignment horizontal="center" wrapText="1"/>
    </xf>
    <xf numFmtId="2" fontId="3" fillId="2" borderId="3" xfId="2" applyNumberFormat="1" applyFont="1" applyFill="1" applyBorder="1" applyAlignment="1" applyProtection="1">
      <alignment horizontal="center" wrapText="1"/>
    </xf>
    <xf numFmtId="1" fontId="3" fillId="2" borderId="3" xfId="2" applyNumberFormat="1" applyFont="1" applyFill="1" applyBorder="1" applyAlignment="1" applyProtection="1">
      <alignment horizontal="center" wrapText="1"/>
    </xf>
    <xf numFmtId="0" fontId="3" fillId="2" borderId="3" xfId="2" applyFont="1" applyFill="1" applyBorder="1" applyAlignment="1">
      <alignment wrapText="1"/>
    </xf>
    <xf numFmtId="10" fontId="3" fillId="2" borderId="3" xfId="2" applyNumberFormat="1" applyFont="1" applyFill="1" applyBorder="1" applyAlignment="1">
      <alignment wrapText="1"/>
    </xf>
    <xf numFmtId="166" fontId="0" fillId="0" borderId="0" xfId="1" applyNumberFormat="1" applyFont="1"/>
    <xf numFmtId="1" fontId="0" fillId="0" borderId="0" xfId="0" applyNumberFormat="1" applyAlignment="1">
      <alignment horizontal="center"/>
    </xf>
    <xf numFmtId="0" fontId="5" fillId="2" borderId="1" xfId="0" applyFont="1" applyFill="1" applyBorder="1" applyAlignment="1">
      <alignment wrapText="1"/>
    </xf>
    <xf numFmtId="166" fontId="3" fillId="2" borderId="3" xfId="1" applyNumberFormat="1" applyFont="1" applyFill="1" applyBorder="1" applyAlignment="1" applyProtection="1">
      <alignment horizontal="center" wrapText="1"/>
    </xf>
    <xf numFmtId="0" fontId="7" fillId="0" borderId="0" xfId="0" applyFont="1" applyAlignment="1">
      <alignment horizontal="right"/>
    </xf>
    <xf numFmtId="0" fontId="0" fillId="0" borderId="4" xfId="0" applyFill="1" applyBorder="1"/>
    <xf numFmtId="0" fontId="9" fillId="0" borderId="4" xfId="2" applyFont="1" applyBorder="1"/>
    <xf numFmtId="165" fontId="6" fillId="0" borderId="4" xfId="0" applyNumberFormat="1" applyFont="1" applyFill="1" applyBorder="1" applyAlignment="1">
      <alignment horizontal="center" vertical="center"/>
    </xf>
    <xf numFmtId="166" fontId="1" fillId="3" borderId="4" xfId="1" applyNumberFormat="1" applyFont="1" applyFill="1" applyBorder="1" applyAlignment="1">
      <alignment horizontal="center"/>
    </xf>
    <xf numFmtId="1" fontId="9" fillId="0" borderId="4" xfId="2" applyNumberFormat="1" applyFont="1" applyBorder="1" applyAlignment="1">
      <alignment horizontal="center"/>
    </xf>
    <xf numFmtId="166" fontId="6" fillId="0" borderId="4" xfId="1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 wrapText="1"/>
    </xf>
    <xf numFmtId="43" fontId="9" fillId="0" borderId="4" xfId="1" applyFont="1" applyBorder="1"/>
    <xf numFmtId="10" fontId="8" fillId="0" borderId="4" xfId="3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/>
    </xf>
    <xf numFmtId="1" fontId="9" fillId="0" borderId="4" xfId="1" applyNumberFormat="1" applyFont="1" applyBorder="1" applyAlignment="1">
      <alignment horizontal="center"/>
    </xf>
    <xf numFmtId="43" fontId="6" fillId="0" borderId="4" xfId="1" applyFont="1" applyFill="1" applyBorder="1" applyAlignment="1">
      <alignment horizontal="center" vertical="center"/>
    </xf>
    <xf numFmtId="0" fontId="0" fillId="0" borderId="5" xfId="0" applyFill="1" applyBorder="1"/>
    <xf numFmtId="0" fontId="9" fillId="0" borderId="5" xfId="2" applyFont="1" applyBorder="1"/>
    <xf numFmtId="165" fontId="6" fillId="0" borderId="5" xfId="0" applyNumberFormat="1" applyFont="1" applyFill="1" applyBorder="1" applyAlignment="1">
      <alignment horizontal="center" vertical="center"/>
    </xf>
    <xf numFmtId="166" fontId="1" fillId="3" borderId="5" xfId="1" applyNumberFormat="1" applyFont="1" applyFill="1" applyBorder="1" applyAlignment="1">
      <alignment horizontal="center"/>
    </xf>
    <xf numFmtId="1" fontId="9" fillId="0" borderId="5" xfId="2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 vertical="center"/>
    </xf>
    <xf numFmtId="43" fontId="8" fillId="0" borderId="5" xfId="1" applyFont="1" applyFill="1" applyBorder="1" applyAlignment="1">
      <alignment horizontal="center" vertical="center" wrapText="1"/>
    </xf>
    <xf numFmtId="43" fontId="9" fillId="0" borderId="5" xfId="1" applyFont="1" applyBorder="1"/>
    <xf numFmtId="10" fontId="8" fillId="0" borderId="5" xfId="3" applyNumberFormat="1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/>
    </xf>
    <xf numFmtId="1" fontId="9" fillId="0" borderId="5" xfId="1" applyNumberFormat="1" applyFont="1" applyBorder="1" applyAlignment="1">
      <alignment horizontal="center"/>
    </xf>
    <xf numFmtId="43" fontId="6" fillId="0" borderId="5" xfId="1" applyFont="1" applyFill="1" applyBorder="1" applyAlignment="1">
      <alignment horizontal="center" vertical="center"/>
    </xf>
    <xf numFmtId="0" fontId="0" fillId="0" borderId="5" xfId="0" applyBorder="1"/>
    <xf numFmtId="43" fontId="7" fillId="0" borderId="5" xfId="1" applyFont="1" applyBorder="1"/>
    <xf numFmtId="10" fontId="6" fillId="0" borderId="5" xfId="3" applyNumberFormat="1" applyFont="1" applyFill="1" applyBorder="1" applyAlignment="1">
      <alignment horizontal="center" vertical="center"/>
    </xf>
    <xf numFmtId="1" fontId="0" fillId="0" borderId="5" xfId="1" applyNumberFormat="1" applyFont="1" applyBorder="1" applyAlignment="1">
      <alignment horizontal="center"/>
    </xf>
    <xf numFmtId="1" fontId="8" fillId="0" borderId="5" xfId="1" applyNumberFormat="1" applyFont="1" applyFill="1" applyBorder="1" applyAlignment="1">
      <alignment horizontal="center" vertical="center" wrapText="1"/>
    </xf>
    <xf numFmtId="166" fontId="0" fillId="3" borderId="5" xfId="1" applyNumberFormat="1" applyFont="1" applyFill="1" applyBorder="1" applyAlignment="1">
      <alignment horizontal="center"/>
    </xf>
    <xf numFmtId="1" fontId="9" fillId="0" borderId="5" xfId="2" applyNumberFormat="1" applyFont="1" applyFill="1" applyBorder="1" applyAlignment="1">
      <alignment horizontal="center"/>
    </xf>
    <xf numFmtId="1" fontId="6" fillId="0" borderId="5" xfId="1" applyNumberFormat="1" applyFont="1" applyFill="1" applyBorder="1" applyAlignment="1">
      <alignment horizontal="center" vertical="center" wrapText="1"/>
    </xf>
    <xf numFmtId="43" fontId="6" fillId="0" borderId="5" xfId="1" applyFont="1" applyFill="1" applyBorder="1" applyAlignment="1">
      <alignment horizontal="center" vertical="center" wrapText="1"/>
    </xf>
    <xf numFmtId="10" fontId="6" fillId="0" borderId="5" xfId="3" applyNumberFormat="1" applyFont="1" applyFill="1" applyBorder="1" applyAlignment="1">
      <alignment horizontal="center" vertical="center" wrapText="1"/>
    </xf>
    <xf numFmtId="1" fontId="6" fillId="4" borderId="5" xfId="1" applyNumberFormat="1" applyFont="1" applyFill="1" applyBorder="1" applyAlignment="1">
      <alignment horizontal="center" vertical="center"/>
    </xf>
    <xf numFmtId="1" fontId="3" fillId="4" borderId="5" xfId="2" applyNumberFormat="1" applyFont="1" applyFill="1" applyBorder="1" applyAlignment="1">
      <alignment horizontal="center"/>
    </xf>
    <xf numFmtId="10" fontId="9" fillId="3" borderId="4" xfId="2" applyNumberFormat="1" applyFont="1" applyFill="1" applyBorder="1" applyAlignment="1">
      <alignment horizontal="right"/>
    </xf>
    <xf numFmtId="10" fontId="9" fillId="3" borderId="4" xfId="2" applyNumberFormat="1" applyFont="1" applyFill="1" applyBorder="1" applyAlignment="1">
      <alignment horizontal="center"/>
    </xf>
    <xf numFmtId="10" fontId="9" fillId="3" borderId="5" xfId="2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8" fontId="6" fillId="4" borderId="5" xfId="1" applyNumberFormat="1" applyFont="1" applyFill="1" applyBorder="1" applyAlignment="1">
      <alignment horizontal="center" vertical="center"/>
    </xf>
    <xf numFmtId="164" fontId="9" fillId="4" borderId="4" xfId="2" applyNumberFormat="1" applyFont="1" applyFill="1" applyBorder="1"/>
    <xf numFmtId="10" fontId="0" fillId="0" borderId="0" xfId="0" applyNumberFormat="1"/>
    <xf numFmtId="166" fontId="5" fillId="0" borderId="0" xfId="0" applyNumberFormat="1" applyFont="1"/>
    <xf numFmtId="164" fontId="5" fillId="0" borderId="0" xfId="0" applyNumberFormat="1" applyFont="1"/>
    <xf numFmtId="1" fontId="5" fillId="0" borderId="0" xfId="0" applyNumberFormat="1" applyFont="1" applyAlignment="1">
      <alignment horizontal="center"/>
    </xf>
    <xf numFmtId="166" fontId="5" fillId="0" borderId="0" xfId="1" applyNumberFormat="1" applyFont="1"/>
    <xf numFmtId="43" fontId="5" fillId="0" borderId="0" xfId="0" applyNumberFormat="1" applyFont="1"/>
    <xf numFmtId="0" fontId="5" fillId="0" borderId="0" xfId="0" applyFont="1" applyAlignment="1">
      <alignment horizontal="right"/>
    </xf>
    <xf numFmtId="10" fontId="5" fillId="0" borderId="5" xfId="0" applyNumberFormat="1" applyFont="1" applyBorder="1" applyAlignment="1">
      <alignment horizontal="center"/>
    </xf>
    <xf numFmtId="10" fontId="9" fillId="4" borderId="4" xfId="2" applyNumberFormat="1" applyFont="1" applyFill="1" applyBorder="1" applyAlignment="1">
      <alignment horizontal="center"/>
    </xf>
    <xf numFmtId="10" fontId="9" fillId="4" borderId="5" xfId="2" applyNumberFormat="1" applyFont="1" applyFill="1" applyBorder="1" applyAlignment="1">
      <alignment horizontal="center"/>
    </xf>
    <xf numFmtId="1" fontId="9" fillId="4" borderId="4" xfId="2" applyNumberFormat="1" applyFont="1" applyFill="1" applyBorder="1" applyAlignment="1">
      <alignment horizontal="center"/>
    </xf>
    <xf numFmtId="1" fontId="9" fillId="4" borderId="5" xfId="2" applyNumberFormat="1" applyFont="1" applyFill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0" fontId="5" fillId="0" borderId="0" xfId="0" applyNumberFormat="1" applyFont="1"/>
    <xf numFmtId="8" fontId="9" fillId="4" borderId="4" xfId="2" applyNumberFormat="1" applyFont="1" applyFill="1" applyBorder="1"/>
    <xf numFmtId="10" fontId="9" fillId="4" borderId="4" xfId="2" applyNumberFormat="1" applyFont="1" applyFill="1" applyBorder="1"/>
    <xf numFmtId="8" fontId="5" fillId="0" borderId="0" xfId="0" applyNumberFormat="1" applyFont="1"/>
    <xf numFmtId="10" fontId="5" fillId="0" borderId="6" xfId="0" applyNumberFormat="1" applyFont="1" applyBorder="1"/>
    <xf numFmtId="1" fontId="5" fillId="0" borderId="6" xfId="0" applyNumberFormat="1" applyFont="1" applyBorder="1" applyAlignment="1">
      <alignment horizontal="center"/>
    </xf>
    <xf numFmtId="164" fontId="9" fillId="4" borderId="5" xfId="2" applyNumberFormat="1" applyFont="1" applyFill="1" applyBorder="1"/>
    <xf numFmtId="10" fontId="9" fillId="3" borderId="5" xfId="2" applyNumberFormat="1" applyFont="1" applyFill="1" applyBorder="1" applyAlignment="1">
      <alignment horizontal="right"/>
    </xf>
    <xf numFmtId="8" fontId="9" fillId="4" borderId="5" xfId="2" applyNumberFormat="1" applyFont="1" applyFill="1" applyBorder="1"/>
    <xf numFmtId="10" fontId="9" fillId="4" borderId="5" xfId="2" applyNumberFormat="1" applyFont="1" applyFill="1" applyBorder="1"/>
    <xf numFmtId="1" fontId="6" fillId="0" borderId="7" xfId="1" applyNumberFormat="1" applyFont="1" applyFill="1" applyBorder="1" applyAlignment="1">
      <alignment horizontal="center" vertical="center"/>
    </xf>
    <xf numFmtId="0" fontId="0" fillId="0" borderId="7" xfId="0" applyFill="1" applyBorder="1"/>
    <xf numFmtId="0" fontId="0" fillId="0" borderId="7" xfId="0" applyBorder="1"/>
    <xf numFmtId="165" fontId="6" fillId="0" borderId="7" xfId="0" applyNumberFormat="1" applyFont="1" applyFill="1" applyBorder="1" applyAlignment="1">
      <alignment horizontal="center" vertical="center"/>
    </xf>
    <xf numFmtId="166" fontId="1" fillId="3" borderId="7" xfId="1" applyNumberFormat="1" applyFont="1" applyFill="1" applyBorder="1" applyAlignment="1">
      <alignment horizontal="center"/>
    </xf>
    <xf numFmtId="164" fontId="9" fillId="4" borderId="7" xfId="2" applyNumberFormat="1" applyFont="1" applyFill="1" applyBorder="1"/>
    <xf numFmtId="1" fontId="9" fillId="0" borderId="7" xfId="2" applyNumberFormat="1" applyFont="1" applyFill="1" applyBorder="1" applyAlignment="1">
      <alignment horizontal="center"/>
    </xf>
    <xf numFmtId="166" fontId="6" fillId="0" borderId="7" xfId="1" applyNumberFormat="1" applyFont="1" applyFill="1" applyBorder="1" applyAlignment="1">
      <alignment horizontal="center" vertical="center"/>
    </xf>
    <xf numFmtId="43" fontId="8" fillId="0" borderId="7" xfId="1" applyFont="1" applyFill="1" applyBorder="1" applyAlignment="1">
      <alignment horizontal="center" vertical="center" wrapText="1"/>
    </xf>
    <xf numFmtId="43" fontId="7" fillId="0" borderId="7" xfId="1" applyFont="1" applyBorder="1"/>
    <xf numFmtId="10" fontId="8" fillId="0" borderId="7" xfId="3" applyNumberFormat="1" applyFont="1" applyFill="1" applyBorder="1" applyAlignment="1">
      <alignment horizontal="center" vertical="center" wrapText="1"/>
    </xf>
    <xf numFmtId="1" fontId="6" fillId="0" borderId="7" xfId="1" applyNumberFormat="1" applyFont="1" applyFill="1" applyBorder="1" applyAlignment="1">
      <alignment horizontal="center" vertical="center" wrapText="1"/>
    </xf>
    <xf numFmtId="1" fontId="6" fillId="4" borderId="7" xfId="1" applyNumberFormat="1" applyFont="1" applyFill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/>
    </xf>
    <xf numFmtId="1" fontId="3" fillId="4" borderId="7" xfId="2" applyNumberFormat="1" applyFont="1" applyFill="1" applyBorder="1" applyAlignment="1">
      <alignment horizontal="center"/>
    </xf>
    <xf numFmtId="43" fontId="6" fillId="0" borderId="7" xfId="1" applyFont="1" applyFill="1" applyBorder="1" applyAlignment="1">
      <alignment horizontal="center" vertical="center"/>
    </xf>
    <xf numFmtId="8" fontId="6" fillId="4" borderId="7" xfId="1" applyNumberFormat="1" applyFont="1" applyFill="1" applyBorder="1" applyAlignment="1">
      <alignment horizontal="center" vertical="center"/>
    </xf>
    <xf numFmtId="10" fontId="9" fillId="3" borderId="7" xfId="2" applyNumberFormat="1" applyFont="1" applyFill="1" applyBorder="1" applyAlignment="1">
      <alignment horizontal="right"/>
    </xf>
    <xf numFmtId="10" fontId="9" fillId="3" borderId="7" xfId="2" applyNumberFormat="1" applyFont="1" applyFill="1" applyBorder="1" applyAlignment="1">
      <alignment horizontal="center"/>
    </xf>
    <xf numFmtId="1" fontId="9" fillId="4" borderId="7" xfId="2" applyNumberFormat="1" applyFont="1" applyFill="1" applyBorder="1" applyAlignment="1">
      <alignment horizontal="center"/>
    </xf>
    <xf numFmtId="10" fontId="9" fillId="4" borderId="7" xfId="2" applyNumberFormat="1" applyFont="1" applyFill="1" applyBorder="1" applyAlignment="1">
      <alignment horizontal="center"/>
    </xf>
    <xf numFmtId="8" fontId="9" fillId="4" borderId="7" xfId="2" applyNumberFormat="1" applyFont="1" applyFill="1" applyBorder="1"/>
    <xf numFmtId="10" fontId="9" fillId="4" borderId="7" xfId="2" applyNumberFormat="1" applyFont="1" applyFill="1" applyBorder="1"/>
  </cellXfs>
  <cellStyles count="4">
    <cellStyle name="Comma" xfId="1" builtinId="3"/>
    <cellStyle name="Normal" xfId="0" builtinId="0"/>
    <cellStyle name="Normal_Sheet1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tabSelected="1" topLeftCell="M1" workbookViewId="0">
      <selection activeCell="Y39" sqref="Y39"/>
    </sheetView>
  </sheetViews>
  <sheetFormatPr defaultRowHeight="12.75" x14ac:dyDescent="0.2"/>
  <cols>
    <col min="2" max="2" width="7.7109375" customWidth="1"/>
    <col min="3" max="3" width="23.7109375" bestFit="1" customWidth="1"/>
    <col min="4" max="4" width="10.140625" bestFit="1" customWidth="1"/>
    <col min="6" max="6" width="11.28515625" bestFit="1" customWidth="1"/>
    <col min="7" max="8" width="11.28515625" customWidth="1"/>
    <col min="9" max="9" width="13.7109375" customWidth="1"/>
    <col min="10" max="10" width="9.140625" style="15" customWidth="1"/>
    <col min="11" max="11" width="11.28515625" style="14" customWidth="1"/>
    <col min="12" max="12" width="10.28515625" customWidth="1"/>
    <col min="13" max="13" width="12.85546875" customWidth="1"/>
    <col min="14" max="14" width="9.140625" style="61" customWidth="1"/>
    <col min="15" max="16" width="9.140625" customWidth="1"/>
    <col min="17" max="17" width="11.140625" customWidth="1"/>
    <col min="18" max="18" width="6.42578125" style="15" customWidth="1"/>
    <col min="19" max="19" width="9.140625" customWidth="1"/>
    <col min="20" max="21" width="11.42578125" customWidth="1"/>
    <col min="22" max="22" width="8.85546875" style="18"/>
    <col min="23" max="23" width="13.7109375" customWidth="1"/>
    <col min="24" max="24" width="13.7109375" style="15" customWidth="1"/>
    <col min="25" max="25" width="13.7109375" style="61" customWidth="1"/>
    <col min="26" max="26" width="13.42578125" bestFit="1" customWidth="1"/>
    <col min="27" max="27" width="8.85546875" style="61" customWidth="1"/>
  </cols>
  <sheetData>
    <row r="1" spans="1:28" s="2" customFormat="1" ht="39" thickBot="1" x14ac:dyDescent="0.25">
      <c r="A1" s="3" t="s">
        <v>15</v>
      </c>
      <c r="B1" s="5" t="s">
        <v>0</v>
      </c>
      <c r="C1" s="6" t="s">
        <v>1</v>
      </c>
      <c r="D1" s="7" t="s">
        <v>2</v>
      </c>
      <c r="E1" s="7" t="s">
        <v>3</v>
      </c>
      <c r="F1" s="8" t="s">
        <v>69</v>
      </c>
      <c r="G1" s="8" t="s">
        <v>4</v>
      </c>
      <c r="H1" s="8" t="s">
        <v>70</v>
      </c>
      <c r="I1" s="8" t="s">
        <v>71</v>
      </c>
      <c r="J1" s="11" t="s">
        <v>65</v>
      </c>
      <c r="K1" s="17" t="s">
        <v>5</v>
      </c>
      <c r="L1" s="8" t="s">
        <v>6</v>
      </c>
      <c r="M1" s="8" t="s">
        <v>17</v>
      </c>
      <c r="N1" s="9" t="s">
        <v>7</v>
      </c>
      <c r="O1" s="10" t="s">
        <v>8</v>
      </c>
      <c r="P1" s="6" t="s">
        <v>9</v>
      </c>
      <c r="Q1" s="6" t="s">
        <v>66</v>
      </c>
      <c r="R1" s="11" t="s">
        <v>10</v>
      </c>
      <c r="S1" s="11" t="s">
        <v>41</v>
      </c>
      <c r="T1" s="16" t="s">
        <v>19</v>
      </c>
      <c r="U1" s="58" t="s">
        <v>67</v>
      </c>
      <c r="V1" s="9" t="s">
        <v>11</v>
      </c>
      <c r="W1" s="9" t="s">
        <v>12</v>
      </c>
      <c r="X1" s="11" t="s">
        <v>72</v>
      </c>
      <c r="Y1" s="9" t="s">
        <v>73</v>
      </c>
      <c r="Z1" s="12" t="s">
        <v>13</v>
      </c>
      <c r="AA1" s="13" t="s">
        <v>74</v>
      </c>
      <c r="AB1" s="13" t="s">
        <v>14</v>
      </c>
    </row>
    <row r="2" spans="1:28" s="4" customFormat="1" x14ac:dyDescent="0.2">
      <c r="A2" s="28">
        <v>101</v>
      </c>
      <c r="B2" s="19" t="s">
        <v>42</v>
      </c>
      <c r="C2" s="20" t="s">
        <v>20</v>
      </c>
      <c r="D2" s="21">
        <v>40664</v>
      </c>
      <c r="E2" s="21">
        <v>40664</v>
      </c>
      <c r="F2" s="22">
        <v>67900</v>
      </c>
      <c r="G2" s="22"/>
      <c r="H2" s="22"/>
      <c r="I2" s="60">
        <f>F2-K2</f>
        <v>-182100</v>
      </c>
      <c r="J2" s="23" t="s">
        <v>18</v>
      </c>
      <c r="K2" s="24">
        <v>250000</v>
      </c>
      <c r="L2" s="25">
        <v>937.5</v>
      </c>
      <c r="M2" s="26">
        <v>250000</v>
      </c>
      <c r="N2" s="27">
        <v>4.4999999999999998E-2</v>
      </c>
      <c r="O2" s="28">
        <v>120</v>
      </c>
      <c r="P2" s="28">
        <v>56.70170827858081</v>
      </c>
      <c r="Q2" s="28"/>
      <c r="R2" s="29">
        <v>63.304862023653087</v>
      </c>
      <c r="S2" s="23" t="s">
        <v>18</v>
      </c>
      <c r="T2" s="30">
        <v>250000</v>
      </c>
      <c r="U2" s="26">
        <v>250000</v>
      </c>
      <c r="V2" s="55">
        <f>M2/F2</f>
        <v>3.6818851251840941</v>
      </c>
      <c r="W2" s="56"/>
      <c r="X2" s="71">
        <v>360</v>
      </c>
      <c r="Y2" s="69">
        <v>0.21</v>
      </c>
      <c r="Z2" s="75">
        <f>PV(Y2/12,X2,-L2)</f>
        <v>53467.545977653666</v>
      </c>
      <c r="AA2" s="76">
        <f>Z2/F2</f>
        <v>0.78744544886087875</v>
      </c>
      <c r="AB2" s="76">
        <f>Z2/M2</f>
        <v>0.21387018391061466</v>
      </c>
    </row>
    <row r="3" spans="1:28" s="1" customFormat="1" x14ac:dyDescent="0.2">
      <c r="A3" s="40">
        <v>102</v>
      </c>
      <c r="B3" s="31" t="s">
        <v>43</v>
      </c>
      <c r="C3" s="32" t="s">
        <v>21</v>
      </c>
      <c r="D3" s="33">
        <v>41388</v>
      </c>
      <c r="E3" s="33">
        <v>41388</v>
      </c>
      <c r="F3" s="34">
        <v>1400000</v>
      </c>
      <c r="G3" s="34"/>
      <c r="H3" s="34"/>
      <c r="I3" s="80">
        <f>F3-K3</f>
        <v>1108336.07</v>
      </c>
      <c r="J3" s="35" t="s">
        <v>18</v>
      </c>
      <c r="K3" s="36">
        <v>291663.93</v>
      </c>
      <c r="L3" s="37">
        <v>1215</v>
      </c>
      <c r="M3" s="38">
        <v>291663.93</v>
      </c>
      <c r="N3" s="39">
        <v>0.05</v>
      </c>
      <c r="O3" s="40">
        <v>120</v>
      </c>
      <c r="P3" s="40">
        <v>32.917214191852821</v>
      </c>
      <c r="Q3" s="40"/>
      <c r="R3" s="41">
        <v>88.042049934296969</v>
      </c>
      <c r="S3" s="35" t="s">
        <v>18</v>
      </c>
      <c r="T3" s="42">
        <v>291663.93</v>
      </c>
      <c r="U3" s="38">
        <v>291663.93</v>
      </c>
      <c r="V3" s="81">
        <f>M3/F3</f>
        <v>0.20833137857142855</v>
      </c>
      <c r="W3" s="57"/>
      <c r="X3" s="72">
        <v>360</v>
      </c>
      <c r="Y3" s="70">
        <v>0.1</v>
      </c>
      <c r="Z3" s="82">
        <f t="shared" ref="Z3:Z33" si="0">PV(Y3/12,X3,-L3)</f>
        <v>138450.24627188608</v>
      </c>
      <c r="AA3" s="83">
        <f t="shared" ref="AA3:AA32" si="1">Z3/F3</f>
        <v>9.8893033051347196E-2</v>
      </c>
      <c r="AB3" s="83">
        <f t="shared" ref="AB3:AB33" si="2">Z3/M3</f>
        <v>0.47469101260442481</v>
      </c>
    </row>
    <row r="4" spans="1:28" x14ac:dyDescent="0.2">
      <c r="A4" s="40">
        <v>103</v>
      </c>
      <c r="B4" s="31" t="s">
        <v>42</v>
      </c>
      <c r="C4" s="43" t="s">
        <v>20</v>
      </c>
      <c r="D4" s="33">
        <v>39955</v>
      </c>
      <c r="E4" s="33">
        <v>39955</v>
      </c>
      <c r="F4" s="34">
        <v>0</v>
      </c>
      <c r="G4" s="34"/>
      <c r="H4" s="34"/>
      <c r="I4" s="80"/>
      <c r="J4" s="35" t="s">
        <v>18</v>
      </c>
      <c r="K4" s="36">
        <v>400000</v>
      </c>
      <c r="L4" s="42">
        <v>1833.33</v>
      </c>
      <c r="M4" s="44">
        <v>400000</v>
      </c>
      <c r="N4" s="45">
        <v>5.5E-2</v>
      </c>
      <c r="O4" s="40">
        <v>120</v>
      </c>
      <c r="P4" s="40">
        <v>79.993429697766089</v>
      </c>
      <c r="Q4" s="40"/>
      <c r="R4" s="46">
        <v>40.308804204993429</v>
      </c>
      <c r="S4" s="35" t="s">
        <v>18</v>
      </c>
      <c r="T4" s="42">
        <v>400000</v>
      </c>
      <c r="U4" s="44">
        <v>400000</v>
      </c>
      <c r="V4" s="81"/>
      <c r="W4" s="57"/>
      <c r="X4" s="72">
        <v>360</v>
      </c>
      <c r="Y4" s="70">
        <v>0.11</v>
      </c>
      <c r="Z4" s="82">
        <f t="shared" si="0"/>
        <v>192511.28434845828</v>
      </c>
      <c r="AA4" s="83"/>
      <c r="AB4" s="83">
        <f t="shared" si="2"/>
        <v>0.4812782108711457</v>
      </c>
    </row>
    <row r="5" spans="1:28" x14ac:dyDescent="0.2">
      <c r="A5" s="40">
        <v>104</v>
      </c>
      <c r="B5" s="31" t="s">
        <v>42</v>
      </c>
      <c r="C5" s="43" t="s">
        <v>20</v>
      </c>
      <c r="D5" s="33">
        <v>40634</v>
      </c>
      <c r="E5" s="33">
        <v>40634</v>
      </c>
      <c r="F5" s="34">
        <v>0</v>
      </c>
      <c r="G5" s="34"/>
      <c r="H5" s="34"/>
      <c r="I5" s="80"/>
      <c r="J5" s="35" t="s">
        <v>18</v>
      </c>
      <c r="K5" s="36">
        <v>365000</v>
      </c>
      <c r="L5" s="37">
        <v>1672.92</v>
      </c>
      <c r="M5" s="44">
        <v>365000</v>
      </c>
      <c r="N5" s="39">
        <v>5.5E-2</v>
      </c>
      <c r="O5" s="40">
        <v>120</v>
      </c>
      <c r="P5" s="40">
        <v>57.687253613666229</v>
      </c>
      <c r="Q5" s="40"/>
      <c r="R5" s="46">
        <v>61.300919842312744</v>
      </c>
      <c r="S5" s="35" t="s">
        <v>18</v>
      </c>
      <c r="T5" s="42">
        <v>365000</v>
      </c>
      <c r="U5" s="44">
        <v>365000</v>
      </c>
      <c r="V5" s="81"/>
      <c r="W5" s="57"/>
      <c r="X5" s="72">
        <v>360</v>
      </c>
      <c r="Y5" s="70">
        <v>0.11</v>
      </c>
      <c r="Z5" s="82">
        <f t="shared" si="0"/>
        <v>175667.21638342406</v>
      </c>
      <c r="AA5" s="83"/>
      <c r="AB5" s="83">
        <f t="shared" si="2"/>
        <v>0.48128004488609333</v>
      </c>
    </row>
    <row r="6" spans="1:28" x14ac:dyDescent="0.2">
      <c r="A6" s="40">
        <v>105</v>
      </c>
      <c r="B6" s="31" t="s">
        <v>42</v>
      </c>
      <c r="C6" s="43" t="s">
        <v>22</v>
      </c>
      <c r="D6" s="33">
        <v>40299</v>
      </c>
      <c r="E6" s="33">
        <v>40299</v>
      </c>
      <c r="F6" s="34">
        <v>669000</v>
      </c>
      <c r="G6" s="34"/>
      <c r="H6" s="34"/>
      <c r="I6" s="80">
        <f>F6-K6</f>
        <v>479000</v>
      </c>
      <c r="J6" s="35" t="s">
        <v>18</v>
      </c>
      <c r="K6" s="36">
        <v>190000</v>
      </c>
      <c r="L6" s="37">
        <v>950</v>
      </c>
      <c r="M6" s="44">
        <v>190000</v>
      </c>
      <c r="N6" s="39">
        <v>0.06</v>
      </c>
      <c r="O6" s="40">
        <v>120</v>
      </c>
      <c r="P6" s="40">
        <v>68.692509855453352</v>
      </c>
      <c r="Q6" s="40"/>
      <c r="R6" s="46">
        <v>50.328515111695133</v>
      </c>
      <c r="S6" s="35" t="s">
        <v>18</v>
      </c>
      <c r="T6" s="42">
        <v>190000</v>
      </c>
      <c r="U6" s="44">
        <v>190000</v>
      </c>
      <c r="V6" s="81">
        <f>M6/F6</f>
        <v>0.28400597907324365</v>
      </c>
      <c r="W6" s="57"/>
      <c r="X6" s="72">
        <v>360</v>
      </c>
      <c r="Y6" s="70">
        <v>0.11</v>
      </c>
      <c r="Z6" s="82">
        <f t="shared" si="0"/>
        <v>99756.028718798771</v>
      </c>
      <c r="AA6" s="83">
        <f t="shared" si="1"/>
        <v>0.14911215055126872</v>
      </c>
      <c r="AB6" s="83">
        <f t="shared" si="2"/>
        <v>0.52503173009894089</v>
      </c>
    </row>
    <row r="7" spans="1:28" x14ac:dyDescent="0.2">
      <c r="A7" s="40">
        <v>106</v>
      </c>
      <c r="B7" s="31" t="s">
        <v>44</v>
      </c>
      <c r="C7" s="43" t="s">
        <v>23</v>
      </c>
      <c r="D7" s="33">
        <v>41153</v>
      </c>
      <c r="E7" s="33">
        <v>41153</v>
      </c>
      <c r="F7" s="34">
        <v>0</v>
      </c>
      <c r="G7" s="34"/>
      <c r="H7" s="34"/>
      <c r="I7" s="80"/>
      <c r="J7" s="35" t="s">
        <v>18</v>
      </c>
      <c r="K7" s="36">
        <v>100000</v>
      </c>
      <c r="L7" s="37">
        <v>666.67</v>
      </c>
      <c r="M7" s="44">
        <v>100000</v>
      </c>
      <c r="N7" s="39">
        <v>0.08</v>
      </c>
      <c r="O7" s="40">
        <v>120</v>
      </c>
      <c r="P7" s="40">
        <v>40.637319316688568</v>
      </c>
      <c r="Q7" s="40"/>
      <c r="R7" s="46">
        <v>78.252299605781857</v>
      </c>
      <c r="S7" s="35" t="s">
        <v>18</v>
      </c>
      <c r="T7" s="42">
        <v>100000</v>
      </c>
      <c r="U7" s="44">
        <v>100000</v>
      </c>
      <c r="V7" s="81"/>
      <c r="W7" s="57"/>
      <c r="X7" s="72">
        <v>360</v>
      </c>
      <c r="Y7" s="70">
        <v>0.11</v>
      </c>
      <c r="Z7" s="82">
        <f t="shared" si="0"/>
        <v>70004.580701012179</v>
      </c>
      <c r="AA7" s="83"/>
      <c r="AB7" s="83">
        <f t="shared" si="2"/>
        <v>0.70004580701012176</v>
      </c>
    </row>
    <row r="8" spans="1:28" x14ac:dyDescent="0.2">
      <c r="A8" s="40">
        <v>107</v>
      </c>
      <c r="B8" s="31" t="s">
        <v>42</v>
      </c>
      <c r="C8" s="43" t="s">
        <v>20</v>
      </c>
      <c r="D8" s="33">
        <v>41627</v>
      </c>
      <c r="E8" s="33">
        <v>41627</v>
      </c>
      <c r="F8" s="34">
        <v>0</v>
      </c>
      <c r="G8" s="34"/>
      <c r="H8" s="34"/>
      <c r="I8" s="80"/>
      <c r="J8" s="35" t="s">
        <v>18</v>
      </c>
      <c r="K8" s="36">
        <v>600000</v>
      </c>
      <c r="L8" s="37">
        <v>4000</v>
      </c>
      <c r="M8" s="44">
        <v>600000</v>
      </c>
      <c r="N8" s="39">
        <v>0.08</v>
      </c>
      <c r="O8" s="40">
        <v>120</v>
      </c>
      <c r="P8" s="40">
        <v>25.065703022339026</v>
      </c>
      <c r="Q8" s="40"/>
      <c r="R8" s="46">
        <v>94.283837056504595</v>
      </c>
      <c r="S8" s="35" t="s">
        <v>18</v>
      </c>
      <c r="T8" s="42">
        <v>600000</v>
      </c>
      <c r="U8" s="44">
        <v>600000</v>
      </c>
      <c r="V8" s="81"/>
      <c r="W8" s="57"/>
      <c r="X8" s="72">
        <v>360</v>
      </c>
      <c r="Y8" s="70">
        <v>0.11</v>
      </c>
      <c r="Z8" s="82">
        <f t="shared" si="0"/>
        <v>420025.38407915272</v>
      </c>
      <c r="AA8" s="83"/>
      <c r="AB8" s="83">
        <f t="shared" si="2"/>
        <v>0.70004230679858781</v>
      </c>
    </row>
    <row r="9" spans="1:28" x14ac:dyDescent="0.2">
      <c r="A9" s="40">
        <v>108</v>
      </c>
      <c r="B9" s="31" t="s">
        <v>45</v>
      </c>
      <c r="C9" s="43" t="s">
        <v>24</v>
      </c>
      <c r="D9" s="33">
        <v>41632</v>
      </c>
      <c r="E9" s="33">
        <v>41632</v>
      </c>
      <c r="F9" s="34">
        <v>150000</v>
      </c>
      <c r="G9" s="34"/>
      <c r="H9" s="34"/>
      <c r="I9" s="80">
        <f>F9-K9</f>
        <v>0</v>
      </c>
      <c r="J9" s="35" t="s">
        <v>18</v>
      </c>
      <c r="K9" s="36">
        <v>150000</v>
      </c>
      <c r="L9" s="37">
        <v>1000</v>
      </c>
      <c r="M9" s="44">
        <v>150000</v>
      </c>
      <c r="N9" s="39">
        <v>0.08</v>
      </c>
      <c r="O9" s="47">
        <v>36</v>
      </c>
      <c r="P9" s="40">
        <v>24.901445466491456</v>
      </c>
      <c r="Q9" s="40"/>
      <c r="R9" s="46">
        <v>10.315374507227332</v>
      </c>
      <c r="S9" s="35" t="s">
        <v>18</v>
      </c>
      <c r="T9" s="42">
        <v>150000</v>
      </c>
      <c r="U9" s="44">
        <v>150000</v>
      </c>
      <c r="V9" s="81">
        <f>M9/F9</f>
        <v>1</v>
      </c>
      <c r="W9" s="57"/>
      <c r="X9" s="72">
        <v>360</v>
      </c>
      <c r="Y9" s="70">
        <v>0.11</v>
      </c>
      <c r="Z9" s="82">
        <f t="shared" si="0"/>
        <v>105006.34601978818</v>
      </c>
      <c r="AA9" s="83">
        <f t="shared" si="1"/>
        <v>0.70004230679858781</v>
      </c>
      <c r="AB9" s="83">
        <f t="shared" si="2"/>
        <v>0.70004230679858781</v>
      </c>
    </row>
    <row r="10" spans="1:28" x14ac:dyDescent="0.2">
      <c r="A10" s="40">
        <v>109</v>
      </c>
      <c r="B10" s="31" t="s">
        <v>45</v>
      </c>
      <c r="C10" s="43" t="s">
        <v>25</v>
      </c>
      <c r="D10" s="33">
        <v>41671</v>
      </c>
      <c r="E10" s="33">
        <v>41671</v>
      </c>
      <c r="F10" s="48">
        <v>184500</v>
      </c>
      <c r="G10" s="48"/>
      <c r="H10" s="48"/>
      <c r="I10" s="80">
        <f>F10-K10</f>
        <v>84500</v>
      </c>
      <c r="J10" s="35" t="s">
        <v>18</v>
      </c>
      <c r="K10" s="36">
        <v>100000</v>
      </c>
      <c r="L10" s="37">
        <v>667</v>
      </c>
      <c r="M10" s="44">
        <v>100000</v>
      </c>
      <c r="N10" s="39">
        <v>0.08</v>
      </c>
      <c r="O10" s="47">
        <v>36</v>
      </c>
      <c r="P10" s="40">
        <v>23.620236530880419</v>
      </c>
      <c r="Q10" s="40"/>
      <c r="R10" s="46">
        <v>13.272010512483574</v>
      </c>
      <c r="S10" s="35" t="s">
        <v>18</v>
      </c>
      <c r="T10" s="42">
        <v>100000</v>
      </c>
      <c r="U10" s="44">
        <v>100000</v>
      </c>
      <c r="V10" s="81">
        <f>M10/F10</f>
        <v>0.54200542005420049</v>
      </c>
      <c r="W10" s="57"/>
      <c r="X10" s="72">
        <v>360</v>
      </c>
      <c r="Y10" s="70">
        <v>0.11</v>
      </c>
      <c r="Z10" s="82">
        <f t="shared" si="0"/>
        <v>70039.232795198724</v>
      </c>
      <c r="AA10" s="83">
        <f t="shared" si="1"/>
        <v>0.37961643791435623</v>
      </c>
      <c r="AB10" s="83">
        <f t="shared" si="2"/>
        <v>0.70039232795198725</v>
      </c>
    </row>
    <row r="11" spans="1:28" x14ac:dyDescent="0.2">
      <c r="A11" s="40">
        <v>110</v>
      </c>
      <c r="B11" s="31" t="s">
        <v>46</v>
      </c>
      <c r="C11" s="43" t="s">
        <v>25</v>
      </c>
      <c r="D11" s="33">
        <v>41851</v>
      </c>
      <c r="E11" s="33">
        <v>41851</v>
      </c>
      <c r="F11" s="34">
        <v>0</v>
      </c>
      <c r="G11" s="34"/>
      <c r="H11" s="34"/>
      <c r="I11" s="80"/>
      <c r="J11" s="35" t="s">
        <v>18</v>
      </c>
      <c r="K11" s="36">
        <v>273000</v>
      </c>
      <c r="L11" s="42">
        <v>1820</v>
      </c>
      <c r="M11" s="44">
        <v>273000</v>
      </c>
      <c r="N11" s="45">
        <v>0.08</v>
      </c>
      <c r="O11" s="47">
        <v>36</v>
      </c>
      <c r="P11" s="40">
        <v>17.706964520367936</v>
      </c>
      <c r="Q11" s="40"/>
      <c r="R11" s="46">
        <v>19.316688567674113</v>
      </c>
      <c r="S11" s="35" t="s">
        <v>18</v>
      </c>
      <c r="T11" s="42">
        <v>273000</v>
      </c>
      <c r="U11" s="44">
        <v>273000</v>
      </c>
      <c r="V11" s="81"/>
      <c r="W11" s="57"/>
      <c r="X11" s="72">
        <v>360</v>
      </c>
      <c r="Y11" s="70">
        <v>0.11</v>
      </c>
      <c r="Z11" s="82">
        <f t="shared" si="0"/>
        <v>191111.54975601449</v>
      </c>
      <c r="AA11" s="83"/>
      <c r="AB11" s="83">
        <f t="shared" si="2"/>
        <v>0.70004230679858781</v>
      </c>
    </row>
    <row r="12" spans="1:28" x14ac:dyDescent="0.2">
      <c r="A12" s="40">
        <v>111</v>
      </c>
      <c r="B12" s="31" t="s">
        <v>47</v>
      </c>
      <c r="C12" s="43" t="s">
        <v>25</v>
      </c>
      <c r="D12" s="33">
        <v>41866</v>
      </c>
      <c r="E12" s="33">
        <v>41866</v>
      </c>
      <c r="F12" s="34">
        <v>0</v>
      </c>
      <c r="G12" s="34"/>
      <c r="H12" s="34"/>
      <c r="I12" s="80"/>
      <c r="J12" s="35" t="s">
        <v>18</v>
      </c>
      <c r="K12" s="36">
        <v>375000</v>
      </c>
      <c r="L12" s="37">
        <v>3125</v>
      </c>
      <c r="M12" s="44">
        <v>375000</v>
      </c>
      <c r="N12" s="39">
        <v>0.1</v>
      </c>
      <c r="O12" s="47">
        <v>36</v>
      </c>
      <c r="P12" s="40">
        <v>17.21419185282523</v>
      </c>
      <c r="Q12" s="40"/>
      <c r="R12" s="46">
        <v>18.298291721419183</v>
      </c>
      <c r="S12" s="35" t="s">
        <v>18</v>
      </c>
      <c r="T12" s="42">
        <v>375000</v>
      </c>
      <c r="U12" s="44">
        <v>375000</v>
      </c>
      <c r="V12" s="81"/>
      <c r="W12" s="57"/>
      <c r="X12" s="72">
        <v>360</v>
      </c>
      <c r="Y12" s="70">
        <v>0.12</v>
      </c>
      <c r="Z12" s="82">
        <f t="shared" si="0"/>
        <v>303807.28462207655</v>
      </c>
      <c r="AA12" s="83"/>
      <c r="AB12" s="83">
        <f t="shared" si="2"/>
        <v>0.81015275899220418</v>
      </c>
    </row>
    <row r="13" spans="1:28" x14ac:dyDescent="0.2">
      <c r="A13" s="40">
        <v>112</v>
      </c>
      <c r="B13" s="31" t="s">
        <v>48</v>
      </c>
      <c r="C13" s="43" t="s">
        <v>26</v>
      </c>
      <c r="D13" s="33">
        <v>41960</v>
      </c>
      <c r="E13" s="33">
        <v>41960</v>
      </c>
      <c r="F13" s="48">
        <v>390000</v>
      </c>
      <c r="G13" s="48"/>
      <c r="H13" s="48"/>
      <c r="I13" s="80">
        <f>F13-K13</f>
        <v>-285000</v>
      </c>
      <c r="J13" s="35" t="s">
        <v>18</v>
      </c>
      <c r="K13" s="36">
        <v>675000</v>
      </c>
      <c r="L13" s="42">
        <v>5625</v>
      </c>
      <c r="M13" s="44">
        <v>675000</v>
      </c>
      <c r="N13" s="45">
        <v>0.1</v>
      </c>
      <c r="O13" s="47">
        <v>32</v>
      </c>
      <c r="P13" s="40">
        <v>14.126149802890932</v>
      </c>
      <c r="Q13" s="40"/>
      <c r="R13" s="46">
        <v>18.298291721419183</v>
      </c>
      <c r="S13" s="35" t="s">
        <v>18</v>
      </c>
      <c r="T13" s="42">
        <v>675000</v>
      </c>
      <c r="U13" s="44">
        <v>675000</v>
      </c>
      <c r="V13" s="81">
        <f>M13/F13</f>
        <v>1.7307692307692308</v>
      </c>
      <c r="W13" s="57"/>
      <c r="X13" s="72">
        <v>360</v>
      </c>
      <c r="Y13" s="70">
        <v>0.22</v>
      </c>
      <c r="Z13" s="82">
        <f t="shared" si="0"/>
        <v>306375.08815122163</v>
      </c>
      <c r="AA13" s="83">
        <f t="shared" si="1"/>
        <v>0.78557714910569654</v>
      </c>
      <c r="AB13" s="83">
        <f t="shared" si="2"/>
        <v>0.4538890194832913</v>
      </c>
    </row>
    <row r="14" spans="1:28" x14ac:dyDescent="0.2">
      <c r="A14" s="40">
        <v>113</v>
      </c>
      <c r="B14" s="31" t="s">
        <v>49</v>
      </c>
      <c r="C14" s="43" t="s">
        <v>27</v>
      </c>
      <c r="D14" s="33">
        <v>41976</v>
      </c>
      <c r="E14" s="33">
        <v>41976</v>
      </c>
      <c r="F14" s="48">
        <v>375000</v>
      </c>
      <c r="G14" s="48"/>
      <c r="H14" s="48"/>
      <c r="I14" s="80">
        <f>F14-K14</f>
        <v>-75000</v>
      </c>
      <c r="J14" s="35" t="s">
        <v>18</v>
      </c>
      <c r="K14" s="36">
        <v>450000</v>
      </c>
      <c r="L14" s="42">
        <v>3750</v>
      </c>
      <c r="M14" s="44">
        <v>450000</v>
      </c>
      <c r="N14" s="45">
        <v>0.1</v>
      </c>
      <c r="O14" s="47">
        <v>36</v>
      </c>
      <c r="P14" s="40">
        <v>13.600525624178712</v>
      </c>
      <c r="Q14" s="40"/>
      <c r="R14" s="46">
        <v>22.306176084099867</v>
      </c>
      <c r="S14" s="35" t="s">
        <v>18</v>
      </c>
      <c r="T14" s="42">
        <v>450000</v>
      </c>
      <c r="U14" s="44">
        <v>450000</v>
      </c>
      <c r="V14" s="81">
        <f>M14/F14</f>
        <v>1.2</v>
      </c>
      <c r="W14" s="57"/>
      <c r="X14" s="72">
        <v>360</v>
      </c>
      <c r="Y14" s="70">
        <v>0.15</v>
      </c>
      <c r="Z14" s="82">
        <f t="shared" si="0"/>
        <v>296573.03415919538</v>
      </c>
      <c r="AA14" s="83">
        <f t="shared" si="1"/>
        <v>0.79086142442452101</v>
      </c>
      <c r="AB14" s="83">
        <f t="shared" si="2"/>
        <v>0.65905118702043419</v>
      </c>
    </row>
    <row r="15" spans="1:28" x14ac:dyDescent="0.2">
      <c r="A15" s="40">
        <v>201</v>
      </c>
      <c r="B15" s="31" t="s">
        <v>50</v>
      </c>
      <c r="C15" s="43" t="s">
        <v>28</v>
      </c>
      <c r="D15" s="33">
        <v>41362</v>
      </c>
      <c r="E15" s="33">
        <v>41362</v>
      </c>
      <c r="F15" s="48">
        <v>700000</v>
      </c>
      <c r="G15" s="48"/>
      <c r="H15" s="48"/>
      <c r="I15" s="80">
        <f>F15-K15</f>
        <v>349990.26720103936</v>
      </c>
      <c r="J15" s="49">
        <f>NPER(N15/12,L15,-K15)</f>
        <v>360.00000000000142</v>
      </c>
      <c r="K15" s="36">
        <v>350009.73279896064</v>
      </c>
      <c r="L15" s="42">
        <v>1671</v>
      </c>
      <c r="M15" s="44">
        <v>332353.46697726112</v>
      </c>
      <c r="N15" s="45">
        <v>0.04</v>
      </c>
      <c r="O15" s="50">
        <v>120</v>
      </c>
      <c r="P15" s="40">
        <v>29.169760784073048</v>
      </c>
      <c r="Q15" s="53">
        <f>J15-S15</f>
        <v>33.169760784072992</v>
      </c>
      <c r="R15" s="46">
        <v>86.925098554533506</v>
      </c>
      <c r="S15" s="54">
        <f t="shared" ref="S15:S33" si="3">NPER(N15/12,L15,-M15)</f>
        <v>326.83023921592843</v>
      </c>
      <c r="T15" s="42">
        <v>275751.52512489859</v>
      </c>
      <c r="U15" s="59">
        <f>FV(N15/12,R15,L15,-M15)</f>
        <v>275680.31455513427</v>
      </c>
      <c r="V15" s="81">
        <f>M15/F15</f>
        <v>0.47479066711037304</v>
      </c>
      <c r="W15" s="57"/>
      <c r="X15" s="72">
        <f>S15</f>
        <v>326.83023921592843</v>
      </c>
      <c r="Y15" s="70">
        <v>0.1</v>
      </c>
      <c r="Z15" s="82">
        <f t="shared" si="0"/>
        <v>187208.68689234243</v>
      </c>
      <c r="AA15" s="83">
        <f t="shared" si="1"/>
        <v>0.26744098127477489</v>
      </c>
      <c r="AB15" s="83">
        <f t="shared" si="2"/>
        <v>0.56328188357713393</v>
      </c>
    </row>
    <row r="16" spans="1:28" x14ac:dyDescent="0.2">
      <c r="A16" s="40">
        <v>202</v>
      </c>
      <c r="B16" s="31" t="s">
        <v>51</v>
      </c>
      <c r="C16" s="43" t="s">
        <v>29</v>
      </c>
      <c r="D16" s="33">
        <v>39623</v>
      </c>
      <c r="E16" s="33">
        <v>39623</v>
      </c>
      <c r="F16" s="48">
        <v>166500</v>
      </c>
      <c r="G16" s="48"/>
      <c r="H16" s="48"/>
      <c r="I16" s="80">
        <f>F16-K16</f>
        <v>30512.240608125343</v>
      </c>
      <c r="J16" s="49">
        <f t="shared" ref="J16:J33" si="4">NPER(N16/12,L16,-K16)</f>
        <v>360.00000000000028</v>
      </c>
      <c r="K16" s="36">
        <v>135987.75939187466</v>
      </c>
      <c r="L16" s="37">
        <v>689.03</v>
      </c>
      <c r="M16" s="44">
        <v>100020.45231018728</v>
      </c>
      <c r="N16" s="39">
        <v>4.4999999999999998E-2</v>
      </c>
      <c r="O16" s="47">
        <v>120</v>
      </c>
      <c r="P16" s="40">
        <v>145.99641144258729</v>
      </c>
      <c r="Q16" s="53">
        <f t="shared" ref="Q16:Q33" si="5">J16-S16</f>
        <v>149.99641144258726</v>
      </c>
      <c r="R16" s="46">
        <v>29.960578186596582</v>
      </c>
      <c r="S16" s="54">
        <f t="shared" si="3"/>
        <v>210.00358855741302</v>
      </c>
      <c r="T16" s="42">
        <v>108911.82792542993</v>
      </c>
      <c r="U16" s="59">
        <f t="shared" ref="U16:U33" si="6">FV(N16/12,R16,L16,-M16)</f>
        <v>90085.14987487522</v>
      </c>
      <c r="V16" s="81">
        <f>M16/F16</f>
        <v>0.60072343729842204</v>
      </c>
      <c r="W16" s="57"/>
      <c r="X16" s="72">
        <f t="shared" ref="X16:X33" si="7">S16</f>
        <v>210.00358855741302</v>
      </c>
      <c r="Y16" s="70">
        <v>0.1</v>
      </c>
      <c r="Z16" s="82">
        <f t="shared" si="0"/>
        <v>68211.207002863623</v>
      </c>
      <c r="AA16" s="83">
        <f t="shared" si="1"/>
        <v>0.40967691893611785</v>
      </c>
      <c r="AB16" s="83">
        <f t="shared" si="2"/>
        <v>0.68197259087895745</v>
      </c>
    </row>
    <row r="17" spans="1:28" x14ac:dyDescent="0.2">
      <c r="A17" s="40">
        <v>203</v>
      </c>
      <c r="B17" s="31" t="s">
        <v>42</v>
      </c>
      <c r="C17" s="43" t="s">
        <v>20</v>
      </c>
      <c r="D17" s="33">
        <v>39912</v>
      </c>
      <c r="E17" s="33">
        <v>39912</v>
      </c>
      <c r="F17" s="34">
        <v>0</v>
      </c>
      <c r="G17" s="34"/>
      <c r="H17" s="34"/>
      <c r="I17" s="80"/>
      <c r="J17" s="49">
        <f t="shared" si="4"/>
        <v>360.00000000000028</v>
      </c>
      <c r="K17" s="36">
        <v>449999.23143292102</v>
      </c>
      <c r="L17" s="42">
        <v>2280.08</v>
      </c>
      <c r="M17" s="44">
        <v>394834.42236602027</v>
      </c>
      <c r="N17" s="45">
        <v>4.4999999999999998E-2</v>
      </c>
      <c r="O17" s="50">
        <v>120</v>
      </c>
      <c r="P17" s="40">
        <v>75.998794064313131</v>
      </c>
      <c r="Q17" s="53">
        <f t="shared" si="5"/>
        <v>79.998794064313074</v>
      </c>
      <c r="R17" s="46">
        <v>39.224704336399469</v>
      </c>
      <c r="S17" s="54">
        <f t="shared" si="3"/>
        <v>280.00120593568721</v>
      </c>
      <c r="T17" s="42">
        <v>360401.84116252448</v>
      </c>
      <c r="U17" s="59">
        <f t="shared" si="6"/>
        <v>361120.48622614925</v>
      </c>
      <c r="V17" s="81"/>
      <c r="W17" s="57"/>
      <c r="X17" s="72">
        <f t="shared" si="7"/>
        <v>280.00120593568721</v>
      </c>
      <c r="Y17" s="70">
        <v>0.1</v>
      </c>
      <c r="Z17" s="82">
        <f t="shared" si="0"/>
        <v>246819.63232590564</v>
      </c>
      <c r="AA17" s="83"/>
      <c r="AB17" s="83">
        <f t="shared" si="2"/>
        <v>0.62512186968617023</v>
      </c>
    </row>
    <row r="18" spans="1:28" x14ac:dyDescent="0.2">
      <c r="A18" s="40">
        <v>204</v>
      </c>
      <c r="B18" s="31" t="s">
        <v>16</v>
      </c>
      <c r="C18" s="43" t="s">
        <v>30</v>
      </c>
      <c r="D18" s="33">
        <v>41000</v>
      </c>
      <c r="E18" s="33">
        <v>41000</v>
      </c>
      <c r="F18" s="34">
        <v>0</v>
      </c>
      <c r="G18" s="34"/>
      <c r="H18" s="34"/>
      <c r="I18" s="80"/>
      <c r="J18" s="49">
        <f t="shared" si="4"/>
        <v>360.0000000000025</v>
      </c>
      <c r="K18" s="36">
        <v>100001.56047884488</v>
      </c>
      <c r="L18" s="37">
        <v>536.83000000000004</v>
      </c>
      <c r="M18" s="44">
        <v>93921.978169602953</v>
      </c>
      <c r="N18" s="39">
        <v>0.05</v>
      </c>
      <c r="O18" s="50">
        <v>120</v>
      </c>
      <c r="P18" s="40">
        <v>42.007272991736329</v>
      </c>
      <c r="Q18" s="53">
        <f t="shared" si="5"/>
        <v>46.007272991736386</v>
      </c>
      <c r="R18" s="46">
        <v>73.948751642575559</v>
      </c>
      <c r="S18" s="54">
        <f t="shared" si="3"/>
        <v>313.99272700826612</v>
      </c>
      <c r="T18" s="42">
        <v>81343.333817688748</v>
      </c>
      <c r="U18" s="59">
        <f t="shared" si="6"/>
        <v>81352.017643676285</v>
      </c>
      <c r="V18" s="81"/>
      <c r="W18" s="57"/>
      <c r="X18" s="72">
        <f t="shared" si="7"/>
        <v>313.99272700826612</v>
      </c>
      <c r="Y18" s="70">
        <v>0.1</v>
      </c>
      <c r="Z18" s="82">
        <f t="shared" si="0"/>
        <v>59662.424032975658</v>
      </c>
      <c r="AA18" s="83"/>
      <c r="AB18" s="83">
        <f t="shared" si="2"/>
        <v>0.63523389515112338</v>
      </c>
    </row>
    <row r="19" spans="1:28" x14ac:dyDescent="0.2">
      <c r="A19" s="40">
        <v>205</v>
      </c>
      <c r="B19" s="31" t="s">
        <v>52</v>
      </c>
      <c r="C19" s="43" t="s">
        <v>31</v>
      </c>
      <c r="D19" s="33">
        <v>41362</v>
      </c>
      <c r="E19" s="33">
        <v>41362</v>
      </c>
      <c r="F19" s="48">
        <v>479000</v>
      </c>
      <c r="G19" s="48"/>
      <c r="H19" s="48"/>
      <c r="I19" s="80">
        <f>F19-K19</f>
        <v>25558.876234953583</v>
      </c>
      <c r="J19" s="49">
        <f t="shared" si="4"/>
        <v>360.00000000000261</v>
      </c>
      <c r="K19" s="36">
        <v>453441.12376504642</v>
      </c>
      <c r="L19" s="37">
        <v>2434.17</v>
      </c>
      <c r="M19" s="44">
        <v>435380.18965776777</v>
      </c>
      <c r="N19" s="39">
        <v>0.05</v>
      </c>
      <c r="O19" s="50">
        <v>120</v>
      </c>
      <c r="P19" s="40">
        <v>27.115969590778889</v>
      </c>
      <c r="Q19" s="53">
        <f t="shared" si="5"/>
        <v>31.115969590778946</v>
      </c>
      <c r="R19" s="46">
        <v>86.859395532194483</v>
      </c>
      <c r="S19" s="54">
        <f t="shared" si="3"/>
        <v>328.88403040922367</v>
      </c>
      <c r="T19" s="42">
        <v>368838.37132612464</v>
      </c>
      <c r="U19" s="59">
        <f t="shared" si="6"/>
        <v>370643.77963892533</v>
      </c>
      <c r="V19" s="81">
        <f>M19/F19</f>
        <v>0.90893567778239615</v>
      </c>
      <c r="W19" s="57"/>
      <c r="X19" s="72">
        <f t="shared" si="7"/>
        <v>328.88403040922367</v>
      </c>
      <c r="Y19" s="70">
        <v>0.1</v>
      </c>
      <c r="Z19" s="82">
        <f t="shared" si="0"/>
        <v>273037.31272964098</v>
      </c>
      <c r="AA19" s="83">
        <f t="shared" si="1"/>
        <v>0.57001526665895819</v>
      </c>
      <c r="AB19" s="83">
        <f t="shared" si="2"/>
        <v>0.62712387751097032</v>
      </c>
    </row>
    <row r="20" spans="1:28" x14ac:dyDescent="0.2">
      <c r="A20" s="40">
        <v>206</v>
      </c>
      <c r="B20" s="31" t="s">
        <v>53</v>
      </c>
      <c r="C20" s="43" t="s">
        <v>32</v>
      </c>
      <c r="D20" s="33">
        <v>39749</v>
      </c>
      <c r="E20" s="33">
        <v>39749</v>
      </c>
      <c r="F20" s="34">
        <v>0</v>
      </c>
      <c r="G20" s="34"/>
      <c r="H20" s="34"/>
      <c r="I20" s="80"/>
      <c r="J20" s="49">
        <f t="shared" si="4"/>
        <v>360.00000000000693</v>
      </c>
      <c r="K20" s="36">
        <v>378287.93829115544</v>
      </c>
      <c r="L20" s="42">
        <v>2088.92</v>
      </c>
      <c r="M20" s="44">
        <v>233699.03677692983</v>
      </c>
      <c r="N20" s="45">
        <v>5.2499999999999998E-2</v>
      </c>
      <c r="O20" s="50">
        <v>120</v>
      </c>
      <c r="P20" s="40">
        <v>202.00070367277721</v>
      </c>
      <c r="Q20" s="53">
        <f t="shared" si="5"/>
        <v>206.00070367277726</v>
      </c>
      <c r="R20" s="46">
        <v>34.034165571616292</v>
      </c>
      <c r="S20" s="54">
        <f t="shared" si="3"/>
        <v>153.99929632722967</v>
      </c>
      <c r="T20" s="42">
        <v>310000.45772157307</v>
      </c>
      <c r="U20" s="59">
        <f t="shared" si="6"/>
        <v>194652.34638760088</v>
      </c>
      <c r="V20" s="81"/>
      <c r="W20" s="57"/>
      <c r="X20" s="72">
        <f t="shared" si="7"/>
        <v>153.99929632722967</v>
      </c>
      <c r="Y20" s="70">
        <v>0.11</v>
      </c>
      <c r="Z20" s="82">
        <f t="shared" si="0"/>
        <v>171980.22572481373</v>
      </c>
      <c r="AA20" s="83"/>
      <c r="AB20" s="83">
        <f t="shared" si="2"/>
        <v>0.73590472642372129</v>
      </c>
    </row>
    <row r="21" spans="1:28" x14ac:dyDescent="0.2">
      <c r="A21" s="40">
        <v>207</v>
      </c>
      <c r="B21" s="31" t="s">
        <v>53</v>
      </c>
      <c r="C21" s="43" t="s">
        <v>32</v>
      </c>
      <c r="D21" s="33">
        <v>39783</v>
      </c>
      <c r="E21" s="33">
        <v>39783</v>
      </c>
      <c r="F21" s="34">
        <v>0</v>
      </c>
      <c r="G21" s="34"/>
      <c r="H21" s="34"/>
      <c r="I21" s="80"/>
      <c r="J21" s="49">
        <f t="shared" si="4"/>
        <v>360.00000000000693</v>
      </c>
      <c r="K21" s="36">
        <v>551504.81392778736</v>
      </c>
      <c r="L21" s="42">
        <v>3045.43</v>
      </c>
      <c r="M21" s="44">
        <v>340710.42521910142</v>
      </c>
      <c r="N21" s="45">
        <v>5.2499999999999998E-2</v>
      </c>
      <c r="O21" s="50">
        <v>120</v>
      </c>
      <c r="P21" s="40">
        <v>201.9998508402424</v>
      </c>
      <c r="Q21" s="53">
        <f t="shared" si="5"/>
        <v>205.99985084024243</v>
      </c>
      <c r="R21" s="46">
        <v>34.001314060446781</v>
      </c>
      <c r="S21" s="54">
        <f t="shared" si="3"/>
        <v>154.0001491597645</v>
      </c>
      <c r="T21" s="42">
        <v>451948.70744643669</v>
      </c>
      <c r="U21" s="59">
        <f t="shared" si="6"/>
        <v>283843.7145788389</v>
      </c>
      <c r="V21" s="81"/>
      <c r="W21" s="57"/>
      <c r="X21" s="72">
        <f t="shared" si="7"/>
        <v>154.0001491597645</v>
      </c>
      <c r="Y21" s="70">
        <v>0.11</v>
      </c>
      <c r="Z21" s="82">
        <f t="shared" si="0"/>
        <v>250730.07280197585</v>
      </c>
      <c r="AA21" s="83"/>
      <c r="AB21" s="83">
        <f t="shared" si="2"/>
        <v>0.73590373009789267</v>
      </c>
    </row>
    <row r="22" spans="1:28" x14ac:dyDescent="0.2">
      <c r="A22" s="40">
        <v>208</v>
      </c>
      <c r="B22" s="31" t="s">
        <v>54</v>
      </c>
      <c r="C22" s="43" t="s">
        <v>33</v>
      </c>
      <c r="D22" s="33">
        <v>40969</v>
      </c>
      <c r="E22" s="33">
        <v>40969</v>
      </c>
      <c r="F22" s="48">
        <v>152000</v>
      </c>
      <c r="G22" s="48"/>
      <c r="H22" s="48"/>
      <c r="I22" s="80">
        <f>F22-K22</f>
        <v>2000.6167820256087</v>
      </c>
      <c r="J22" s="49">
        <f t="shared" si="4"/>
        <v>359.99999999999682</v>
      </c>
      <c r="K22" s="36">
        <v>149999.38321797439</v>
      </c>
      <c r="L22" s="42">
        <v>851.68</v>
      </c>
      <c r="M22" s="44">
        <v>141614.12096930805</v>
      </c>
      <c r="N22" s="45">
        <v>5.5E-2</v>
      </c>
      <c r="O22" s="50">
        <v>120</v>
      </c>
      <c r="P22" s="40">
        <v>41.994916310264557</v>
      </c>
      <c r="Q22" s="53">
        <f t="shared" si="5"/>
        <v>45.994916310264443</v>
      </c>
      <c r="R22" s="46">
        <v>73.028909329829176</v>
      </c>
      <c r="S22" s="54">
        <f t="shared" si="3"/>
        <v>314.00508368973237</v>
      </c>
      <c r="T22" s="42">
        <v>123810.97750596656</v>
      </c>
      <c r="U22" s="59">
        <f t="shared" si="6"/>
        <v>124087.16819745093</v>
      </c>
      <c r="V22" s="81">
        <f>M22/F22</f>
        <v>0.93167184848228979</v>
      </c>
      <c r="W22" s="57"/>
      <c r="X22" s="72">
        <f t="shared" si="7"/>
        <v>314.00508368973237</v>
      </c>
      <c r="Y22" s="70">
        <v>0.1</v>
      </c>
      <c r="Z22" s="82">
        <f t="shared" si="0"/>
        <v>94655.121271635959</v>
      </c>
      <c r="AA22" s="83">
        <f t="shared" si="1"/>
        <v>0.622731060997605</v>
      </c>
      <c r="AB22" s="83">
        <f t="shared" si="2"/>
        <v>0.66840171462950726</v>
      </c>
    </row>
    <row r="23" spans="1:28" x14ac:dyDescent="0.2">
      <c r="A23" s="40">
        <v>209</v>
      </c>
      <c r="B23" s="31" t="s">
        <v>55</v>
      </c>
      <c r="C23" s="43" t="s">
        <v>34</v>
      </c>
      <c r="D23" s="33">
        <v>40452</v>
      </c>
      <c r="E23" s="33">
        <v>40452</v>
      </c>
      <c r="F23" s="48">
        <v>219198</v>
      </c>
      <c r="G23" s="48"/>
      <c r="H23" s="48"/>
      <c r="I23" s="80">
        <f>F23-K23</f>
        <v>-50801.946522932674</v>
      </c>
      <c r="J23" s="49">
        <f t="shared" si="4"/>
        <v>359.99999999999687</v>
      </c>
      <c r="K23" s="36">
        <v>269999.94652293267</v>
      </c>
      <c r="L23" s="37">
        <v>1533.03</v>
      </c>
      <c r="M23" s="44">
        <v>248077.61490136353</v>
      </c>
      <c r="N23" s="39">
        <v>5.5E-2</v>
      </c>
      <c r="O23" s="47">
        <v>240</v>
      </c>
      <c r="P23" s="40">
        <v>59.999793756724841</v>
      </c>
      <c r="Q23" s="53">
        <f t="shared" si="5"/>
        <v>63.999793756724785</v>
      </c>
      <c r="R23" s="46">
        <v>175.98554533508542</v>
      </c>
      <c r="S23" s="54">
        <f t="shared" si="3"/>
        <v>296.00020624327209</v>
      </c>
      <c r="T23" s="42">
        <v>141258.87562072731</v>
      </c>
      <c r="U23" s="59">
        <f t="shared" si="6"/>
        <v>141271.82912781625</v>
      </c>
      <c r="V23" s="81">
        <f>M23/F23</f>
        <v>1.1317512700908017</v>
      </c>
      <c r="W23" s="57"/>
      <c r="X23" s="72">
        <f t="shared" si="7"/>
        <v>296.00020624327209</v>
      </c>
      <c r="Y23" s="70">
        <v>0.1</v>
      </c>
      <c r="Z23" s="82">
        <f t="shared" si="0"/>
        <v>168190.74274934878</v>
      </c>
      <c r="AA23" s="83">
        <f t="shared" si="1"/>
        <v>0.76730053535775311</v>
      </c>
      <c r="AB23" s="83">
        <f t="shared" si="2"/>
        <v>0.677976297120649</v>
      </c>
    </row>
    <row r="24" spans="1:28" x14ac:dyDescent="0.2">
      <c r="A24" s="40">
        <v>210</v>
      </c>
      <c r="B24" s="31" t="s">
        <v>56</v>
      </c>
      <c r="C24" s="43" t="s">
        <v>35</v>
      </c>
      <c r="D24" s="33">
        <v>40935</v>
      </c>
      <c r="E24" s="33">
        <v>40935</v>
      </c>
      <c r="F24" s="34">
        <v>0</v>
      </c>
      <c r="G24" s="34"/>
      <c r="H24" s="34"/>
      <c r="I24" s="80"/>
      <c r="J24" s="49">
        <f t="shared" si="4"/>
        <v>359.99999999999676</v>
      </c>
      <c r="K24" s="36">
        <v>295000.43079847214</v>
      </c>
      <c r="L24" s="37">
        <v>1674.98</v>
      </c>
      <c r="M24" s="44">
        <v>278108.19120580977</v>
      </c>
      <c r="N24" s="39">
        <v>5.5E-2</v>
      </c>
      <c r="O24" s="50">
        <v>120</v>
      </c>
      <c r="P24" s="40">
        <v>43.001558851243999</v>
      </c>
      <c r="Q24" s="53">
        <f t="shared" si="5"/>
        <v>47.001558851243942</v>
      </c>
      <c r="R24" s="46">
        <v>73.028909329829176</v>
      </c>
      <c r="S24" s="54">
        <f t="shared" si="3"/>
        <v>312.99844114875282</v>
      </c>
      <c r="T24" s="42">
        <v>243496.27923978941</v>
      </c>
      <c r="U24" s="59">
        <f t="shared" si="6"/>
        <v>243479.28661116579</v>
      </c>
      <c r="V24" s="81"/>
      <c r="W24" s="57"/>
      <c r="X24" s="72">
        <f t="shared" si="7"/>
        <v>312.99844114875282</v>
      </c>
      <c r="Y24" s="70">
        <v>0.1</v>
      </c>
      <c r="Z24" s="82">
        <f t="shared" si="0"/>
        <v>186031.6050640344</v>
      </c>
      <c r="AA24" s="83"/>
      <c r="AB24" s="83">
        <f t="shared" si="2"/>
        <v>0.66891810794010209</v>
      </c>
    </row>
    <row r="25" spans="1:28" x14ac:dyDescent="0.2">
      <c r="A25" s="40">
        <v>211</v>
      </c>
      <c r="B25" s="31" t="s">
        <v>57</v>
      </c>
      <c r="C25" s="43" t="s">
        <v>21</v>
      </c>
      <c r="D25" s="33">
        <v>40756</v>
      </c>
      <c r="E25" s="33">
        <v>40756</v>
      </c>
      <c r="F25" s="48">
        <v>425000</v>
      </c>
      <c r="G25" s="48"/>
      <c r="H25" s="48"/>
      <c r="I25" s="80">
        <f>F25-K25</f>
        <v>-69650.300258907606</v>
      </c>
      <c r="J25" s="49">
        <f t="shared" si="4"/>
        <v>359.99999999999699</v>
      </c>
      <c r="K25" s="36">
        <v>494650.30025890761</v>
      </c>
      <c r="L25" s="37">
        <v>2808.57</v>
      </c>
      <c r="M25" s="44">
        <v>451378.051338377</v>
      </c>
      <c r="N25" s="39">
        <v>5.5E-2</v>
      </c>
      <c r="O25" s="50">
        <v>120</v>
      </c>
      <c r="P25" s="40">
        <v>64.254223402733487</v>
      </c>
      <c r="Q25" s="53">
        <f t="shared" si="5"/>
        <v>68.254223402733487</v>
      </c>
      <c r="R25" s="46">
        <v>65.965834428383701</v>
      </c>
      <c r="S25" s="54">
        <f t="shared" si="3"/>
        <v>291.7457765972635</v>
      </c>
      <c r="T25" s="42">
        <v>408289.26016101433</v>
      </c>
      <c r="U25" s="59">
        <f t="shared" si="6"/>
        <v>394550.18243247166</v>
      </c>
      <c r="V25" s="81">
        <f>M25/F25</f>
        <v>1.0620660031491223</v>
      </c>
      <c r="W25" s="57"/>
      <c r="X25" s="72">
        <f t="shared" si="7"/>
        <v>291.7457765972635</v>
      </c>
      <c r="Y25" s="70">
        <v>0.1</v>
      </c>
      <c r="Z25" s="82">
        <f t="shared" si="0"/>
        <v>307093.45497795561</v>
      </c>
      <c r="AA25" s="83">
        <f t="shared" si="1"/>
        <v>0.72257283524224847</v>
      </c>
      <c r="AB25" s="83">
        <f t="shared" si="2"/>
        <v>0.68034645031453256</v>
      </c>
    </row>
    <row r="26" spans="1:28" x14ac:dyDescent="0.2">
      <c r="A26" s="40">
        <v>212</v>
      </c>
      <c r="B26" s="31" t="s">
        <v>58</v>
      </c>
      <c r="C26" s="43" t="s">
        <v>36</v>
      </c>
      <c r="D26" s="33">
        <v>41122</v>
      </c>
      <c r="E26" s="33">
        <v>41122</v>
      </c>
      <c r="F26" s="48">
        <v>140000</v>
      </c>
      <c r="G26" s="48"/>
      <c r="H26" s="48"/>
      <c r="I26" s="80">
        <f>F26-K26</f>
        <v>2999.1112211137661</v>
      </c>
      <c r="J26" s="49">
        <f t="shared" si="4"/>
        <v>359.99999999999534</v>
      </c>
      <c r="K26" s="36">
        <v>137000.88877888623</v>
      </c>
      <c r="L26" s="51">
        <v>799.5</v>
      </c>
      <c r="M26" s="44">
        <v>130362.83944508749</v>
      </c>
      <c r="N26" s="52">
        <v>5.7500000000000002E-2</v>
      </c>
      <c r="O26" s="50">
        <v>120</v>
      </c>
      <c r="P26" s="40">
        <v>38.004758414333708</v>
      </c>
      <c r="Q26" s="53">
        <f t="shared" si="5"/>
        <v>42.004758414333651</v>
      </c>
      <c r="R26" s="46">
        <v>79.993429697766089</v>
      </c>
      <c r="S26" s="54">
        <f t="shared" si="3"/>
        <v>317.99524158566169</v>
      </c>
      <c r="T26" s="42">
        <v>113875.34261050317</v>
      </c>
      <c r="U26" s="59">
        <f t="shared" si="6"/>
        <v>113366.89487569181</v>
      </c>
      <c r="V26" s="81">
        <f>M26/F26</f>
        <v>0.93116313889348212</v>
      </c>
      <c r="W26" s="57"/>
      <c r="X26" s="72">
        <f t="shared" si="7"/>
        <v>317.99524158566169</v>
      </c>
      <c r="Y26" s="70">
        <v>0.1</v>
      </c>
      <c r="Z26" s="82">
        <f t="shared" si="0"/>
        <v>89086.611577814474</v>
      </c>
      <c r="AA26" s="83">
        <f t="shared" si="1"/>
        <v>0.63633293984153194</v>
      </c>
      <c r="AB26" s="83">
        <f t="shared" si="2"/>
        <v>0.68337428025522773</v>
      </c>
    </row>
    <row r="27" spans="1:28" x14ac:dyDescent="0.2">
      <c r="A27" s="40">
        <v>213</v>
      </c>
      <c r="B27" s="31" t="s">
        <v>59</v>
      </c>
      <c r="C27" s="43" t="s">
        <v>37</v>
      </c>
      <c r="D27" s="33">
        <v>38065</v>
      </c>
      <c r="E27" s="33">
        <v>38065</v>
      </c>
      <c r="F27" s="48">
        <v>425000</v>
      </c>
      <c r="G27" s="48"/>
      <c r="H27" s="48"/>
      <c r="I27" s="80">
        <f>F27-K27</f>
        <v>42499.344708484714</v>
      </c>
      <c r="J27" s="49">
        <f t="shared" si="4"/>
        <v>359.99999999999534</v>
      </c>
      <c r="K27" s="36">
        <v>382500.65529151529</v>
      </c>
      <c r="L27" s="37">
        <v>2232.17</v>
      </c>
      <c r="M27" s="44">
        <v>302315.64258988597</v>
      </c>
      <c r="N27" s="39">
        <v>5.7500000000000002E-2</v>
      </c>
      <c r="O27" s="47">
        <v>360</v>
      </c>
      <c r="P27" s="40">
        <v>137.00108071179255</v>
      </c>
      <c r="Q27" s="53">
        <f t="shared" si="5"/>
        <v>141.00108071179255</v>
      </c>
      <c r="R27" s="46">
        <v>218.95532194480944</v>
      </c>
      <c r="S27" s="54">
        <f t="shared" si="3"/>
        <v>218.99891928820279</v>
      </c>
      <c r="T27" s="42">
        <v>0</v>
      </c>
      <c r="U27" s="59">
        <f t="shared" si="6"/>
        <v>97.074153862311505</v>
      </c>
      <c r="V27" s="81">
        <f>M27/F27</f>
        <v>0.71133092374090823</v>
      </c>
      <c r="W27" s="57"/>
      <c r="X27" s="72">
        <f t="shared" si="7"/>
        <v>218.99891928820279</v>
      </c>
      <c r="Y27" s="70">
        <v>0.11</v>
      </c>
      <c r="Z27" s="82">
        <f t="shared" si="0"/>
        <v>210499.4452419751</v>
      </c>
      <c r="AA27" s="83">
        <f t="shared" si="1"/>
        <v>0.49529281233405908</v>
      </c>
      <c r="AB27" s="83">
        <f t="shared" si="2"/>
        <v>0.69629028600261189</v>
      </c>
    </row>
    <row r="28" spans="1:28" x14ac:dyDescent="0.2">
      <c r="A28" s="40">
        <v>214</v>
      </c>
      <c r="B28" s="31" t="s">
        <v>59</v>
      </c>
      <c r="C28" s="43" t="s">
        <v>37</v>
      </c>
      <c r="D28" s="33">
        <v>39273</v>
      </c>
      <c r="E28" s="33">
        <v>39273</v>
      </c>
      <c r="F28" s="34">
        <v>0</v>
      </c>
      <c r="G28" s="34"/>
      <c r="H28" s="34"/>
      <c r="I28" s="80"/>
      <c r="J28" s="49">
        <f t="shared" si="4"/>
        <v>359.99999999999557</v>
      </c>
      <c r="K28" s="36">
        <v>429999.43748115824</v>
      </c>
      <c r="L28" s="42">
        <v>2509.36</v>
      </c>
      <c r="M28" s="44">
        <v>371125.88258423063</v>
      </c>
      <c r="N28" s="45">
        <v>5.7500000000000002E-2</v>
      </c>
      <c r="O28" s="50">
        <v>120</v>
      </c>
      <c r="P28" s="40">
        <v>97.998815071784918</v>
      </c>
      <c r="Q28" s="53">
        <f t="shared" si="5"/>
        <v>101.99881507178492</v>
      </c>
      <c r="R28" s="46">
        <v>18.988173455978973</v>
      </c>
      <c r="S28" s="54">
        <f t="shared" si="3"/>
        <v>258.00118492821065</v>
      </c>
      <c r="T28" s="42">
        <v>357416.17227403657</v>
      </c>
      <c r="U28" s="59">
        <f t="shared" si="6"/>
        <v>356629.82267850445</v>
      </c>
      <c r="V28" s="81"/>
      <c r="W28" s="57"/>
      <c r="X28" s="72">
        <f t="shared" si="7"/>
        <v>258.00118492821065</v>
      </c>
      <c r="Y28" s="70">
        <v>0.1</v>
      </c>
      <c r="Z28" s="82">
        <f t="shared" si="0"/>
        <v>265733.58117306122</v>
      </c>
      <c r="AA28" s="83"/>
      <c r="AB28" s="83">
        <f t="shared" si="2"/>
        <v>0.71602007201087736</v>
      </c>
    </row>
    <row r="29" spans="1:28" x14ac:dyDescent="0.2">
      <c r="A29" s="40">
        <v>215</v>
      </c>
      <c r="B29" s="31" t="s">
        <v>60</v>
      </c>
      <c r="C29" s="43" t="s">
        <v>38</v>
      </c>
      <c r="D29" s="33">
        <v>40603</v>
      </c>
      <c r="E29" s="33">
        <v>40603</v>
      </c>
      <c r="F29" s="48">
        <v>320000</v>
      </c>
      <c r="G29" s="48"/>
      <c r="H29" s="48"/>
      <c r="I29" s="80">
        <f>F29-K29</f>
        <v>194000.61073959954</v>
      </c>
      <c r="J29" s="49">
        <f t="shared" si="4"/>
        <v>359.9999999999967</v>
      </c>
      <c r="K29" s="36">
        <v>125999.38926040046</v>
      </c>
      <c r="L29" s="37">
        <v>755.43</v>
      </c>
      <c r="M29" s="44">
        <v>117417.36093757277</v>
      </c>
      <c r="N29" s="39">
        <v>0.06</v>
      </c>
      <c r="O29" s="50">
        <v>120</v>
      </c>
      <c r="P29" s="40">
        <v>54.99350304715864</v>
      </c>
      <c r="Q29" s="53">
        <f t="shared" si="5"/>
        <v>58.99350304715864</v>
      </c>
      <c r="R29" s="46">
        <v>61.038107752956634</v>
      </c>
      <c r="S29" s="54">
        <f t="shared" si="3"/>
        <v>301.00649695283806</v>
      </c>
      <c r="T29" s="42">
        <v>105443.5023524335</v>
      </c>
      <c r="U29" s="59">
        <f t="shared" si="6"/>
        <v>105436.30578084872</v>
      </c>
      <c r="V29" s="81">
        <f>M29/F29</f>
        <v>0.36692925292991491</v>
      </c>
      <c r="W29" s="57"/>
      <c r="X29" s="72">
        <f t="shared" si="7"/>
        <v>301.00649695283806</v>
      </c>
      <c r="Y29" s="70">
        <v>0.1</v>
      </c>
      <c r="Z29" s="82">
        <f t="shared" si="0"/>
        <v>83195.518387583114</v>
      </c>
      <c r="AA29" s="83">
        <f t="shared" si="1"/>
        <v>0.25998599496119723</v>
      </c>
      <c r="AB29" s="83">
        <f t="shared" si="2"/>
        <v>0.70854529281931</v>
      </c>
    </row>
    <row r="30" spans="1:28" x14ac:dyDescent="0.2">
      <c r="A30" s="40">
        <v>216</v>
      </c>
      <c r="B30" s="31" t="s">
        <v>61</v>
      </c>
      <c r="C30" s="43" t="s">
        <v>22</v>
      </c>
      <c r="D30" s="33">
        <v>41591</v>
      </c>
      <c r="E30" s="33">
        <v>41591</v>
      </c>
      <c r="F30" s="34">
        <v>0</v>
      </c>
      <c r="G30" s="34"/>
      <c r="H30" s="34"/>
      <c r="I30" s="80"/>
      <c r="J30" s="49">
        <f t="shared" si="4"/>
        <v>359.99999999999653</v>
      </c>
      <c r="K30" s="36">
        <v>299999.73722677061</v>
      </c>
      <c r="L30" s="37">
        <v>1798.65</v>
      </c>
      <c r="M30" s="44">
        <v>292068.17119487666</v>
      </c>
      <c r="N30" s="39">
        <v>0.06</v>
      </c>
      <c r="O30" s="50">
        <v>120</v>
      </c>
      <c r="P30" s="40">
        <v>20.998967119484064</v>
      </c>
      <c r="Q30" s="53">
        <f t="shared" si="5"/>
        <v>24.99896711948395</v>
      </c>
      <c r="R30" s="46">
        <v>93.988173455978966</v>
      </c>
      <c r="S30" s="54">
        <f t="shared" si="3"/>
        <v>335.00103288051258</v>
      </c>
      <c r="T30" s="42">
        <v>251056.95498749655</v>
      </c>
      <c r="U30" s="59">
        <f t="shared" si="6"/>
        <v>251604.55195790349</v>
      </c>
      <c r="V30" s="81"/>
      <c r="W30" s="57"/>
      <c r="X30" s="72">
        <f t="shared" si="7"/>
        <v>335.00103288051258</v>
      </c>
      <c r="Y30" s="70">
        <v>0.1</v>
      </c>
      <c r="Z30" s="82">
        <f t="shared" si="0"/>
        <v>202449.17221646252</v>
      </c>
      <c r="AA30" s="83"/>
      <c r="AB30" s="83">
        <f t="shared" si="2"/>
        <v>0.69315725636321512</v>
      </c>
    </row>
    <row r="31" spans="1:28" x14ac:dyDescent="0.2">
      <c r="A31" s="40">
        <v>217</v>
      </c>
      <c r="B31" s="31" t="s">
        <v>62</v>
      </c>
      <c r="C31" s="43" t="s">
        <v>39</v>
      </c>
      <c r="D31" s="33">
        <v>40333</v>
      </c>
      <c r="E31" s="33">
        <v>40333</v>
      </c>
      <c r="F31" s="48">
        <v>350000</v>
      </c>
      <c r="G31" s="48"/>
      <c r="H31" s="48"/>
      <c r="I31" s="80">
        <f>F31-K31</f>
        <v>-0.52738930424675345</v>
      </c>
      <c r="J31" s="49">
        <f t="shared" si="4"/>
        <v>359.99999999999648</v>
      </c>
      <c r="K31" s="36">
        <v>350000.52738930425</v>
      </c>
      <c r="L31" s="37">
        <v>2098.4299999999998</v>
      </c>
      <c r="M31" s="44">
        <v>322834.85995811876</v>
      </c>
      <c r="N31" s="39">
        <v>0.06</v>
      </c>
      <c r="O31" s="47">
        <v>120</v>
      </c>
      <c r="P31" s="40">
        <v>62.001113297570498</v>
      </c>
      <c r="Q31" s="53">
        <f t="shared" si="5"/>
        <v>66.001113297570441</v>
      </c>
      <c r="R31" s="46">
        <v>53.975032851511166</v>
      </c>
      <c r="S31" s="54">
        <f t="shared" si="3"/>
        <v>293.99888670242603</v>
      </c>
      <c r="T31" s="42">
        <v>292900.47872260422</v>
      </c>
      <c r="U31" s="59">
        <f t="shared" si="6"/>
        <v>292915.56176147761</v>
      </c>
      <c r="V31" s="81">
        <f>M31/F31</f>
        <v>0.92238531416605363</v>
      </c>
      <c r="W31" s="57"/>
      <c r="X31" s="72">
        <f t="shared" si="7"/>
        <v>293.99888670242603</v>
      </c>
      <c r="Y31" s="70">
        <v>0.1</v>
      </c>
      <c r="Z31" s="82">
        <f t="shared" si="0"/>
        <v>229859.94796211433</v>
      </c>
      <c r="AA31" s="83">
        <f t="shared" si="1"/>
        <v>0.65674270846318383</v>
      </c>
      <c r="AB31" s="83">
        <f t="shared" si="2"/>
        <v>0.71200473205382453</v>
      </c>
    </row>
    <row r="32" spans="1:28" x14ac:dyDescent="0.2">
      <c r="A32" s="40">
        <v>218</v>
      </c>
      <c r="B32" s="31" t="s">
        <v>63</v>
      </c>
      <c r="C32" s="43" t="s">
        <v>40</v>
      </c>
      <c r="D32" s="33">
        <v>40939</v>
      </c>
      <c r="E32" s="33">
        <v>40939</v>
      </c>
      <c r="F32" s="48">
        <v>390000</v>
      </c>
      <c r="G32" s="48"/>
      <c r="H32" s="48"/>
      <c r="I32" s="80">
        <f>F32-K32</f>
        <v>17992.987007771211</v>
      </c>
      <c r="J32" s="49">
        <f t="shared" si="4"/>
        <v>359.99999999999659</v>
      </c>
      <c r="K32" s="36">
        <v>372007.01299222879</v>
      </c>
      <c r="L32" s="37">
        <v>2230.37</v>
      </c>
      <c r="M32" s="44">
        <v>352433.90607689606</v>
      </c>
      <c r="N32" s="39">
        <v>0.06</v>
      </c>
      <c r="O32" s="50">
        <v>120</v>
      </c>
      <c r="P32" s="40">
        <v>43.014893321900615</v>
      </c>
      <c r="Q32" s="53">
        <f t="shared" si="5"/>
        <v>47.014893321900445</v>
      </c>
      <c r="R32" s="46">
        <v>73.028909329829176</v>
      </c>
      <c r="S32" s="54">
        <f t="shared" si="3"/>
        <v>312.98510667809614</v>
      </c>
      <c r="T32" s="42">
        <v>311316.76573844976</v>
      </c>
      <c r="U32" s="59">
        <f t="shared" si="6"/>
        <v>311287.32244038582</v>
      </c>
      <c r="V32" s="81">
        <f>M32/F32</f>
        <v>0.90367668224845143</v>
      </c>
      <c r="W32" s="57"/>
      <c r="X32" s="72">
        <f t="shared" si="7"/>
        <v>312.98510667809614</v>
      </c>
      <c r="Y32" s="70">
        <v>0.1</v>
      </c>
      <c r="Z32" s="82">
        <f t="shared" si="0"/>
        <v>247713.773883416</v>
      </c>
      <c r="AA32" s="83">
        <f t="shared" si="1"/>
        <v>0.63516352277798971</v>
      </c>
      <c r="AB32" s="83">
        <f t="shared" si="2"/>
        <v>0.70286589800859955</v>
      </c>
    </row>
    <row r="33" spans="1:28" ht="13.5" thickBot="1" x14ac:dyDescent="0.25">
      <c r="A33" s="84">
        <v>219</v>
      </c>
      <c r="B33" s="85" t="s">
        <v>64</v>
      </c>
      <c r="C33" s="86" t="s">
        <v>39</v>
      </c>
      <c r="D33" s="87">
        <v>40756</v>
      </c>
      <c r="E33" s="87">
        <v>40756</v>
      </c>
      <c r="F33" s="88">
        <v>0</v>
      </c>
      <c r="G33" s="88"/>
      <c r="H33" s="88"/>
      <c r="I33" s="89"/>
      <c r="J33" s="90">
        <f t="shared" si="4"/>
        <v>359.99999999999869</v>
      </c>
      <c r="K33" s="91">
        <v>100000.31270479767</v>
      </c>
      <c r="L33" s="92">
        <v>632.07000000000005</v>
      </c>
      <c r="M33" s="93">
        <v>94347.051197534383</v>
      </c>
      <c r="N33" s="94">
        <v>6.5000000000000002E-2</v>
      </c>
      <c r="O33" s="95">
        <v>120</v>
      </c>
      <c r="P33" s="84">
        <v>50.002119714018363</v>
      </c>
      <c r="Q33" s="96">
        <f t="shared" si="5"/>
        <v>54.00211971401842</v>
      </c>
      <c r="R33" s="97">
        <v>65.965834428383701</v>
      </c>
      <c r="S33" s="98">
        <f t="shared" si="3"/>
        <v>305.99788028598027</v>
      </c>
      <c r="T33" s="99">
        <v>84776.391462028187</v>
      </c>
      <c r="U33" s="100">
        <f t="shared" si="6"/>
        <v>84781.915627389011</v>
      </c>
      <c r="V33" s="101"/>
      <c r="W33" s="102"/>
      <c r="X33" s="103">
        <f t="shared" si="7"/>
        <v>305.99788028598027</v>
      </c>
      <c r="Y33" s="104">
        <v>0.11</v>
      </c>
      <c r="Z33" s="105">
        <f t="shared" si="0"/>
        <v>64727.225823079301</v>
      </c>
      <c r="AA33" s="106"/>
      <c r="AB33" s="106">
        <f t="shared" si="2"/>
        <v>0.68605457193950803</v>
      </c>
    </row>
    <row r="34" spans="1:28" s="1" customFormat="1" x14ac:dyDescent="0.2">
      <c r="F34" s="62">
        <f>SUM(F2:F33)</f>
        <v>7003098</v>
      </c>
      <c r="G34" s="62"/>
      <c r="H34" s="62"/>
      <c r="I34" s="63">
        <f>SUM(I2:I33)</f>
        <v>1674837.3503319682</v>
      </c>
      <c r="J34" s="64"/>
      <c r="K34" s="65">
        <f>SUM(K2:K33)</f>
        <v>10046054.112009941</v>
      </c>
      <c r="L34" s="66">
        <f>SUM(L2:L33)</f>
        <v>59932.12</v>
      </c>
      <c r="M34" s="66">
        <f>SUM(M2:M33)</f>
        <v>9252667.5938759353</v>
      </c>
      <c r="N34" s="78">
        <f>SUMPRODUCT(N2:N33,M2:M33)/M34</f>
        <v>6.4665001699401953E-2</v>
      </c>
      <c r="R34" s="64"/>
      <c r="V34" s="67"/>
      <c r="X34" s="79">
        <f>SUMPRODUCT(X2:X33,M2:M33)/M34</f>
        <v>316.41930033356414</v>
      </c>
      <c r="Y34" s="74"/>
      <c r="Z34" s="77">
        <f>SUM(Z2:Z33)</f>
        <v>5829680.583822879</v>
      </c>
      <c r="AA34" s="74"/>
    </row>
    <row r="35" spans="1:28" s="1" customFormat="1" x14ac:dyDescent="0.2">
      <c r="J35" s="64"/>
      <c r="K35" s="65"/>
      <c r="N35" s="68" t="s">
        <v>68</v>
      </c>
      <c r="R35" s="64"/>
      <c r="V35" s="67"/>
      <c r="X35" s="73" t="s">
        <v>75</v>
      </c>
      <c r="Y35" s="74"/>
      <c r="Z35" s="74">
        <f>Z34/M34</f>
        <v>0.630054038435507</v>
      </c>
      <c r="AA35" s="74"/>
    </row>
  </sheetData>
  <phoneticPr fontId="0" type="noConversion"/>
  <pageMargins left="0.75" right="0.75" top="1" bottom="1" header="0.5" footer="0.5"/>
  <pageSetup paperSize="5" scale="65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W. Eddie Speed</cp:lastModifiedBy>
  <cp:lastPrinted>2016-01-25T19:37:55Z</cp:lastPrinted>
  <dcterms:created xsi:type="dcterms:W3CDTF">2009-03-11T15:20:26Z</dcterms:created>
  <dcterms:modified xsi:type="dcterms:W3CDTF">2016-01-25T21:30:07Z</dcterms:modified>
</cp:coreProperties>
</file>